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7110"/>
  </bookViews>
  <sheets>
    <sheet name="FEDERAL" sheetId="1" r:id="rId1"/>
  </sheets>
  <definedNames>
    <definedName name="acuria_censo2016_Cadmec16" localSheetId="0" hidden="1">FEDERAL!#REF!</definedName>
  </definedNames>
  <calcPr calcId="162913"/>
</workbook>
</file>

<file path=xl/calcChain.xml><?xml version="1.0" encoding="utf-8"?>
<calcChain xmlns="http://schemas.openxmlformats.org/spreadsheetml/2006/main">
  <c r="W5" i="1" l="1"/>
  <c r="X5" i="1" l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</calcChain>
</file>

<file path=xl/sharedStrings.xml><?xml version="1.0" encoding="utf-8"?>
<sst xmlns="http://schemas.openxmlformats.org/spreadsheetml/2006/main" count="417" uniqueCount="270">
  <si>
    <t>Nome dependencia Administrativa</t>
  </si>
  <si>
    <t>Codigo Rede</t>
  </si>
  <si>
    <t>Diretoria de ensino</t>
  </si>
  <si>
    <t>Categoria</t>
  </si>
  <si>
    <t>Tipo Escola</t>
  </si>
  <si>
    <t>CodigoEscola</t>
  </si>
  <si>
    <t>Codigo MEC</t>
  </si>
  <si>
    <t>Nome Escola</t>
  </si>
  <si>
    <t>Codigo Municipio</t>
  </si>
  <si>
    <t>Municipio</t>
  </si>
  <si>
    <t>Bairro</t>
  </si>
  <si>
    <t>Codigo Distrito</t>
  </si>
  <si>
    <t>Distrito</t>
  </si>
  <si>
    <t>CEP</t>
  </si>
  <si>
    <t>Complemento</t>
  </si>
  <si>
    <t>Endereco</t>
  </si>
  <si>
    <t>Numero</t>
  </si>
  <si>
    <t>Ddd</t>
  </si>
  <si>
    <t>Fone1</t>
  </si>
  <si>
    <t>Fone2</t>
  </si>
  <si>
    <t>Email</t>
  </si>
  <si>
    <t>Zona</t>
  </si>
  <si>
    <t>Creche</t>
  </si>
  <si>
    <t>Pre</t>
  </si>
  <si>
    <t>1º Ano Ef</t>
  </si>
  <si>
    <t>2º Ano Ef</t>
  </si>
  <si>
    <t>3º Ano Ef</t>
  </si>
  <si>
    <t>4º Ano Ef</t>
  </si>
  <si>
    <t>5º Ano Ef</t>
  </si>
  <si>
    <t>6º Ano Ef</t>
  </si>
  <si>
    <t>7º Ano Ef</t>
  </si>
  <si>
    <t>8º Ano Ef</t>
  </si>
  <si>
    <t>9º Ano Ef</t>
  </si>
  <si>
    <t>1ª Serie Em</t>
  </si>
  <si>
    <t>2ª Serie Em</t>
  </si>
  <si>
    <t>3ª Serie Em</t>
  </si>
  <si>
    <t>4ª Serie Em</t>
  </si>
  <si>
    <t>Ns EM</t>
  </si>
  <si>
    <t>Educ.Prof</t>
  </si>
  <si>
    <t>Educ.Prof_Ead</t>
  </si>
  <si>
    <t>Eja 1ª a 4ª Ef</t>
  </si>
  <si>
    <t>Eja Semi 1ª a 4ª Ef</t>
  </si>
  <si>
    <t>Eja Ead 1ª a 4ª Ef</t>
  </si>
  <si>
    <t>Eja 5ª a 8ª Ef</t>
  </si>
  <si>
    <t>Eja Semi 5ª a 8ª Ef</t>
  </si>
  <si>
    <t>Eja Ead 5ª a 8ª Ef</t>
  </si>
  <si>
    <t>Eja Em</t>
  </si>
  <si>
    <t>Eja Semi Em</t>
  </si>
  <si>
    <t>Eja Ead Em</t>
  </si>
  <si>
    <t>Eja Projovem Urbano Ef</t>
  </si>
  <si>
    <t>Eja FIC Em</t>
  </si>
  <si>
    <t>Eja FIC Prof Ef</t>
  </si>
  <si>
    <t>Eja FIC Prof Em</t>
  </si>
  <si>
    <t>Educ.Especial</t>
  </si>
  <si>
    <t>Ativ_complementar</t>
  </si>
  <si>
    <t>AEE</t>
  </si>
  <si>
    <t>Cl-Creche</t>
  </si>
  <si>
    <t>Cl-Pre</t>
  </si>
  <si>
    <t>Cl-1º Ano Ef</t>
  </si>
  <si>
    <t>Cl-2º Ano Ef</t>
  </si>
  <si>
    <t>Cl-3º Ano Ef</t>
  </si>
  <si>
    <t>Cl-4º Ano Ef</t>
  </si>
  <si>
    <t>Cl-5º Ano Ef</t>
  </si>
  <si>
    <t>Cl-6º Ano Ef</t>
  </si>
  <si>
    <t>Cl-7º Ano Ef</t>
  </si>
  <si>
    <t>Cl-8º Ano Ef</t>
  </si>
  <si>
    <t>Cl-9º Ano Ef</t>
  </si>
  <si>
    <t>Cl-1ª Serie Em</t>
  </si>
  <si>
    <t>Cl-2ª Serie Em</t>
  </si>
  <si>
    <t>Cl-3ª Serie Em</t>
  </si>
  <si>
    <t>Cl-4ª Serie Em</t>
  </si>
  <si>
    <t>Cl-Ns EM</t>
  </si>
  <si>
    <t>Cl-Educ.Prof</t>
  </si>
  <si>
    <t>Cl-Educ.Prof_Ead</t>
  </si>
  <si>
    <t>Cl-Eja 1ª a 4ª Ef</t>
  </si>
  <si>
    <t>Cl-Eja Semi 1ª a 4ª Ef</t>
  </si>
  <si>
    <t>Cl-Eja Ead 1ª a 4ª Ef</t>
  </si>
  <si>
    <t>Cl-Eja 5ª a 8ª Ef</t>
  </si>
  <si>
    <t>Cl-Eja Semi 5ª a 8ª Ef</t>
  </si>
  <si>
    <t>Cl-Eja Ead 5ª a 8ª Ef</t>
  </si>
  <si>
    <t>Cl-Eja Em</t>
  </si>
  <si>
    <t>Cl-Eja Semi Em</t>
  </si>
  <si>
    <t>Cl-Eja Ead Em</t>
  </si>
  <si>
    <t>Cl-Eja Projovem Urbano Ef</t>
  </si>
  <si>
    <t>Cl-Eja FIC Em</t>
  </si>
  <si>
    <t>Cl-Eja FIC Prof Ef</t>
  </si>
  <si>
    <t>Cl-Eja FIC Prof Em</t>
  </si>
  <si>
    <t>Cl-Educ.Especial</t>
  </si>
  <si>
    <t>Cl-Ativ_complementar</t>
  </si>
  <si>
    <t>Cl-AEE</t>
  </si>
  <si>
    <t>CATANDUVA</t>
  </si>
  <si>
    <t>CENTRO</t>
  </si>
  <si>
    <t>RUA</t>
  </si>
  <si>
    <t>GUARULHOS</t>
  </si>
  <si>
    <t>GUARATINGUETA</t>
  </si>
  <si>
    <t>AVENIDA</t>
  </si>
  <si>
    <t>SAO PAULO</t>
  </si>
  <si>
    <t>ITAPETININGA</t>
  </si>
  <si>
    <t>SN</t>
  </si>
  <si>
    <t>CARAGUATATUBA</t>
  </si>
  <si>
    <t>PIRACICABA</t>
  </si>
  <si>
    <t>JUNDIAI</t>
  </si>
  <si>
    <t>SUMARE</t>
  </si>
  <si>
    <t>HORTOLANDIA</t>
  </si>
  <si>
    <t>SERTAOZINHO</t>
  </si>
  <si>
    <t>ITU</t>
  </si>
  <si>
    <t>PENHA</t>
  </si>
  <si>
    <t>CENTRO SUL</t>
  </si>
  <si>
    <t>VILA MARIANA</t>
  </si>
  <si>
    <t>SAO JOAO DA BOA VISTA</t>
  </si>
  <si>
    <t>CAMPINAS LESTE</t>
  </si>
  <si>
    <t>CAMPINAS</t>
  </si>
  <si>
    <t>BRAGANCA PAULISTA</t>
  </si>
  <si>
    <t>SANTOS</t>
  </si>
  <si>
    <t>SAO JOSE DOS CAMPOS</t>
  </si>
  <si>
    <t>GUARULHOS NORTE</t>
  </si>
  <si>
    <t>SUZANO</t>
  </si>
  <si>
    <t>CAPIVARI</t>
  </si>
  <si>
    <t>JACAREI</t>
  </si>
  <si>
    <t>SOROCABA</t>
  </si>
  <si>
    <t>SAO ROQUE</t>
  </si>
  <si>
    <t>BARRETOS</t>
  </si>
  <si>
    <t>PARQUE SUZANO</t>
  </si>
  <si>
    <t>PINDAMONHANGABA</t>
  </si>
  <si>
    <t>CAMPOS DO JORDAO</t>
  </si>
  <si>
    <t>REGISTRO</t>
  </si>
  <si>
    <t>SAO CARLOS</t>
  </si>
  <si>
    <t>SANTO ANASTACIO</t>
  </si>
  <si>
    <t>INDAIA</t>
  </si>
  <si>
    <t>BIRIGUI</t>
  </si>
  <si>
    <t>JARDIM ITALIA</t>
  </si>
  <si>
    <t>VILA CLEMENTINO</t>
  </si>
  <si>
    <t>AVARE</t>
  </si>
  <si>
    <t>JARDIM EUROPA I</t>
  </si>
  <si>
    <t>JARDIM AMERICA</t>
  </si>
  <si>
    <t>JARDIM SAO FRANCISCO</t>
  </si>
  <si>
    <t>SALTO</t>
  </si>
  <si>
    <t>ARARAQUARA</t>
  </si>
  <si>
    <t>RODOVIA</t>
  </si>
  <si>
    <t>VOTUPORANGA</t>
  </si>
  <si>
    <t>VILA SANTANA</t>
  </si>
  <si>
    <t>AVENIDA RIO BRANCO</t>
  </si>
  <si>
    <t>CANINDE</t>
  </si>
  <si>
    <t>PARI</t>
  </si>
  <si>
    <t>CUBATAO</t>
  </si>
  <si>
    <t>FEDERAL</t>
  </si>
  <si>
    <t>AERONAUTICA ESCOLA DE ESPECIALISTAS DE</t>
  </si>
  <si>
    <t>PEDREGULHO</t>
  </si>
  <si>
    <t>AVENIDA BRIGADEIRO ADHEMAR LYRIO</t>
  </si>
  <si>
    <t>JARDIM CONCEICAO</t>
  </si>
  <si>
    <t>MATAO</t>
  </si>
  <si>
    <t>BOITUVA</t>
  </si>
  <si>
    <t>INST FED DE ED CIENCIA TECNOLOGIA DE S PAULO CAMPINAS</t>
  </si>
  <si>
    <t>AMARAIS</t>
  </si>
  <si>
    <t>KM 143,6</t>
  </si>
  <si>
    <t>RODOVIA D PEDRO I SP 65</t>
  </si>
  <si>
    <t>VILA SAO PEDRO</t>
  </si>
  <si>
    <t>IFSP - CAMPUS AVANCADO JUNDIAI</t>
  </si>
  <si>
    <t>CAVALCANTI DOUTOR</t>
  </si>
  <si>
    <t>LOTEAMENTO SANTA ROSA</t>
  </si>
  <si>
    <t>CENTRO FEDERAL DE EDUCACAO TECNOLOGICA DE SAO PAULO</t>
  </si>
  <si>
    <t>RUA DR PEDRO VICENTE</t>
  </si>
  <si>
    <t xml:space="preserve">JOAQUIM MIGUEL COUTO </t>
  </si>
  <si>
    <t>PRESIDENTE EPITACIO</t>
  </si>
  <si>
    <t>ESTRADA VICINAL</t>
  </si>
  <si>
    <t>POZZOBON</t>
  </si>
  <si>
    <t>VILA ABERNESSIA</t>
  </si>
  <si>
    <t>CENTRO FEDERAL DE EDUCACAO TEC DE SAO PAULO UNED GUARULHOS</t>
  </si>
  <si>
    <t xml:space="preserve">SALGADO FILHO </t>
  </si>
  <si>
    <t>JARDIM GUANABARA</t>
  </si>
  <si>
    <t>ACESSO</t>
  </si>
  <si>
    <t>INSTITUTO FEDERAL DE SAO PAULO CAMPUS BARRETOS</t>
  </si>
  <si>
    <t>BAIRRO IDE DAHER</t>
  </si>
  <si>
    <t>AVENIDA C 1</t>
  </si>
  <si>
    <t>INSTITUTO FEDERAL DE SAO PAULO CAMPUS AVARE</t>
  </si>
  <si>
    <t>CELSO FERREIRA DA SILVA PROFESSOR</t>
  </si>
  <si>
    <t>CRE.AVR@IFSP.EDU.BR</t>
  </si>
  <si>
    <t xml:space="preserve">MOGI DAS CRUZES </t>
  </si>
  <si>
    <t>RODOVIA PRESIDENTE DUTRA</t>
  </si>
  <si>
    <t>JARDIM SANTA ROSALIA</t>
  </si>
  <si>
    <t xml:space="preserve">WASHINGTON LUIZ </t>
  </si>
  <si>
    <t>KM 145</t>
  </si>
  <si>
    <t>INSTITUTO FEDERAL DE SAO PAULO CAMPUS ITAPETININGA</t>
  </si>
  <si>
    <t>VILA ASEM</t>
  </si>
  <si>
    <t xml:space="preserve">JOAO OLIMPIO DE OLIVEIRA </t>
  </si>
  <si>
    <t>JARDIM TROPICAL</t>
  </si>
  <si>
    <t>INSTITUTO FED DE ED CIENCIA E TEC DE S PAULO UNED SAO ROQUE</t>
  </si>
  <si>
    <t>QUINTINO DE LIMA PREFEITO</t>
  </si>
  <si>
    <t>JARDIM CANAA</t>
  </si>
  <si>
    <t>CENTRO FEDERAL DE EDUCACAO TEC DE SAO PAULO UNED CUBATAO</t>
  </si>
  <si>
    <t>RESIDENCIAL PORTAL DA PEROLA II</t>
  </si>
  <si>
    <t xml:space="preserve">RIO GRANDE DO NORTE </t>
  </si>
  <si>
    <t>IFSP - CAMPUS JACAREI</t>
  </si>
  <si>
    <t xml:space="preserve">ANTONIO FOGACA DE ALMEIDA </t>
  </si>
  <si>
    <t>ADM.JCR@IFSP.EDU.BR</t>
  </si>
  <si>
    <t>INSTITUTO FEDERAL DE SAO PAULO CAMPUS REGISTRO</t>
  </si>
  <si>
    <t>AGROCHA</t>
  </si>
  <si>
    <t>AVENIDA CLARA GIANOTTI DE SOUZA</t>
  </si>
  <si>
    <t>INSTITUTO FEDERAL DE EDUCACAO CIENCIA E TECNOLOGIA DE SP</t>
  </si>
  <si>
    <t xml:space="preserve">AMERICO AMBROSIO </t>
  </si>
  <si>
    <t>ETFSTZ.SP@NETSITE.COM.BR</t>
  </si>
  <si>
    <t>IFSP - CAMPUS SOROCABA</t>
  </si>
  <si>
    <t xml:space="preserve">MARIA CINTO DE BIAGGI </t>
  </si>
  <si>
    <t>INSTITUTO FEDERAL DE SAO PAULO CAMPUS SAO CARLOS</t>
  </si>
  <si>
    <t>WASHINGTON LUIS</t>
  </si>
  <si>
    <t>KM 235 AT6 SALA 119</t>
  </si>
  <si>
    <t>RODOVIA WASHINGTON LUIS</t>
  </si>
  <si>
    <t>INSTITUTO FEDERAL DE SAO PAULO CAMPUS VOTUPORANGA</t>
  </si>
  <si>
    <t xml:space="preserve">JERONIMO FIGUEIRA DA COSTA </t>
  </si>
  <si>
    <t>PAULISTINHA DE EDUCACAO ESCOLA</t>
  </si>
  <si>
    <t>RUA VARPA</t>
  </si>
  <si>
    <t>PAULISTINHA.DAC@UNIFESP.BR</t>
  </si>
  <si>
    <t>INSTITUTO FEDERAL DE SAO PAULO CAMPUS SUZANO</t>
  </si>
  <si>
    <t>INSTITUTO FEDERAL DE SAO PAULO CAMPUS SAO JOSE DOS CAMPOS</t>
  </si>
  <si>
    <t>JARDIM DIAMANTE</t>
  </si>
  <si>
    <t>SAO JOAO BATISTA</t>
  </si>
  <si>
    <t>INSTITUTO FEDERAL DE SAO PAULO CAMPUS BIRIGUI</t>
  </si>
  <si>
    <t xml:space="preserve">PEDRO CAVALO </t>
  </si>
  <si>
    <t>INSTITUTO FEDERAL DE SAO PAULO CAMPUS ARARAQUARA</t>
  </si>
  <si>
    <t>HEITOR DE SOUZA PINHEIRO ENGENHEIRO</t>
  </si>
  <si>
    <t>INST FED DE ED CIENCIA E TEC DE S PAULO UNED CAMPOS JORDAO</t>
  </si>
  <si>
    <t>RUA MONSENHOR JOSE VITA</t>
  </si>
  <si>
    <t>VILA DAS ACACIAS</t>
  </si>
  <si>
    <t>INSTITUTO FEDERAL DE SAO PAULO CAMPUS CAPIVARI</t>
  </si>
  <si>
    <t>AVENIDA ENIO PIRES DE CAMARGO</t>
  </si>
  <si>
    <t>INSTITUTO FEDERAL DE SAO PAULO CAMPUS PRESIDENTE EPITACIO</t>
  </si>
  <si>
    <t>RUA JOSE RAMOS JUNIOR</t>
  </si>
  <si>
    <t>27-50</t>
  </si>
  <si>
    <t>CENTRO FEDERAL DE EDUC TECN DE SAO PAULO UNED CARAGUATATUBA</t>
  </si>
  <si>
    <t>IFSP - CAMPUS MATAO</t>
  </si>
  <si>
    <t>NOVA CIDADE</t>
  </si>
  <si>
    <t xml:space="preserve">STEFANO D'AVASSI </t>
  </si>
  <si>
    <t>INSTITUTO FEDERAL DE SAO PAULO CAMPUS CATANDUVA</t>
  </si>
  <si>
    <t>DISTRITO INDUSTRIAL ANTONIO ZACARO</t>
  </si>
  <si>
    <t>AVENIDA PASTOR JOSE DUTRA DE MORAES</t>
  </si>
  <si>
    <t xml:space="preserve">FRANCISCO SAMUEL LUCCHESI </t>
  </si>
  <si>
    <t>UNIDADE DE ATENDIMENTO A CRIANCA UAC</t>
  </si>
  <si>
    <t>KM 235</t>
  </si>
  <si>
    <t>UAC@UFSCAR.BR</t>
  </si>
  <si>
    <t>INSTITUTO FEDERAL DE SAO PAULO CAMPUS PIRACICABA</t>
  </si>
  <si>
    <t>JAIR DE OLIVEIRA DIACONO</t>
  </si>
  <si>
    <t>CENTRO FEDERAL DE EDUCACAO TEC DE SAO PAULO CAMPUS SALTO</t>
  </si>
  <si>
    <t>CENTRO FEDERAL DE ED TECN SAO PAULO UNED SAO J BOA VISTA</t>
  </si>
  <si>
    <t>ACESSO DR JOAO BATISTA MERLIN</t>
  </si>
  <si>
    <t>CEFETSP UNED BRAGANCA PAULISTA</t>
  </si>
  <si>
    <t>INSTITUTO FEDERAL DE SAO PAULO CAMPUS HORTOLANDIA</t>
  </si>
  <si>
    <t xml:space="preserve">THEREZA ANA CECON BREDA </t>
  </si>
  <si>
    <t>MARECHAL DO AR CASIMIRO MONTENEGRO FILHO ESCOLA</t>
  </si>
  <si>
    <t>PRACA MARECHAL DO AR EDUARDO GOMES</t>
  </si>
  <si>
    <t>ERIKAPASTORELLI@GMAIL.COM</t>
  </si>
  <si>
    <t>INSTITUTO FEDERAL DE SAO PAULO CAMPUS BOITUVA</t>
  </si>
  <si>
    <t>PORTAL DOS PASSAROS</t>
  </si>
  <si>
    <t>AVENDIA ZELIA DE LIMA ROSA</t>
  </si>
  <si>
    <t>CRE.BTV@IFSP.EDU.BR</t>
  </si>
  <si>
    <t>Total de alunos por escola</t>
  </si>
  <si>
    <t>Educação Infantil</t>
  </si>
  <si>
    <t>Ensino Fundamental</t>
  </si>
  <si>
    <t>Anos Iniciais</t>
  </si>
  <si>
    <t>Anos Finais</t>
  </si>
  <si>
    <t>Ensino Médio</t>
  </si>
  <si>
    <t>Educação Profissional</t>
  </si>
  <si>
    <t>Educação Jovens e Adultos</t>
  </si>
  <si>
    <t>Educação Jovens e adultos Profissionalizante</t>
  </si>
  <si>
    <t>Educação Especial</t>
  </si>
  <si>
    <t>Atividade complementar</t>
  </si>
  <si>
    <t>Atendimento Educacional Especializado</t>
  </si>
  <si>
    <t>Total de Classes</t>
  </si>
  <si>
    <t>Total de Matriculas</t>
  </si>
  <si>
    <t>Fonte: Censo 2017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</si>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</sst>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3" borderId="0" xfId="0" applyFill="1"/>
    <xf numFmtId="3" fontId="1" fillId="3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0" fontId="0" fillId="0" borderId="0" xfId="0" applyBorder="1"/>
    <xf numFmtId="3" fontId="1" fillId="3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68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6:CL41" totalsRowShown="0">
  <autoFilter ref="A6:CL41"/>
  <sortState ref="A6:CL6">
    <sortCondition ref="C6"/>
    <sortCondition ref="H6"/>
  </sortState>
  <tableColumns count="90">
    <tableColumn id="1" name="Nome dependencia Administrativa"/>
    <tableColumn id="2" name="Codigo Rede"/>
    <tableColumn id="3" name="Diretoria de ensino"/>
    <tableColumn id="4" name="Categoria"/>
    <tableColumn id="5" name="Tipo Escola"/>
    <tableColumn id="6" name="CodigoEscola"/>
    <tableColumn id="7" name="Codigo MEC"/>
    <tableColumn id="8" name="Nome Escola"/>
    <tableColumn id="9" name="Codigo Municipio"/>
    <tableColumn id="10" name="Municipio"/>
    <tableColumn id="11" name="Bairro"/>
    <tableColumn id="12" name="Codigo Distrito"/>
    <tableColumn id="13" name="Distrito"/>
    <tableColumn id="14" name="CEP"/>
    <tableColumn id="15" name="Complemento"/>
    <tableColumn id="16" name="Endereco"/>
    <tableColumn id="17" name="Numero"/>
    <tableColumn id="18" name="Ddd"/>
    <tableColumn id="19" name="Fone1"/>
    <tableColumn id="20" name="Fone2"/>
    <tableColumn id="21" name="Email"/>
    <tableColumn id="22" name="Zona"/>
    <tableColumn id="23" name="Creche" dataDxfId="67"/>
    <tableColumn id="24" name="Pre" dataDxfId="66"/>
    <tableColumn id="25" name="1º Ano Ef" dataDxfId="65"/>
    <tableColumn id="26" name="2º Ano Ef" dataDxfId="64"/>
    <tableColumn id="27" name="3º Ano Ef" dataDxfId="63"/>
    <tableColumn id="28" name="4º Ano Ef" dataDxfId="62"/>
    <tableColumn id="29" name="5º Ano Ef" dataDxfId="61"/>
    <tableColumn id="30" name="6º Ano Ef" dataDxfId="60"/>
    <tableColumn id="31" name="7º Ano Ef" dataDxfId="59"/>
    <tableColumn id="32" name="8º Ano Ef" dataDxfId="58"/>
    <tableColumn id="33" name="9º Ano Ef" dataDxfId="57"/>
    <tableColumn id="34" name="1ª Serie Em" dataDxfId="56"/>
    <tableColumn id="35" name="2ª Serie Em" dataDxfId="55"/>
    <tableColumn id="36" name="3ª Serie Em" dataDxfId="54"/>
    <tableColumn id="37" name="4ª Serie Em" dataDxfId="53"/>
    <tableColumn id="38" name="Ns EM" dataDxfId="52"/>
    <tableColumn id="39" name="Educ.Prof" dataDxfId="51"/>
    <tableColumn id="40" name="Educ.Prof_Ead" dataDxfId="50"/>
    <tableColumn id="41" name="Eja 1ª a 4ª Ef" dataDxfId="49"/>
    <tableColumn id="42" name="Eja Semi 1ª a 4ª Ef" dataDxfId="48"/>
    <tableColumn id="43" name="Eja Ead 1ª a 4ª Ef" dataDxfId="47"/>
    <tableColumn id="44" name="Eja 5ª a 8ª Ef" dataDxfId="46"/>
    <tableColumn id="45" name="Eja Semi 5ª a 8ª Ef" dataDxfId="45"/>
    <tableColumn id="46" name="Eja Ead 5ª a 8ª Ef" dataDxfId="44"/>
    <tableColumn id="47" name="Eja Em" dataDxfId="43"/>
    <tableColumn id="48" name="Eja Semi Em" dataDxfId="42"/>
    <tableColumn id="49" name="Eja Ead Em" dataDxfId="41"/>
    <tableColumn id="50" name="Eja Projovem Urbano Ef" dataDxfId="40"/>
    <tableColumn id="51" name="Eja FIC Prof Ef" dataDxfId="39"/>
    <tableColumn id="52" name="Eja FIC Em" dataDxfId="38"/>
    <tableColumn id="53" name="Eja FIC Prof Em" dataDxfId="37"/>
    <tableColumn id="54" name="Educ.Especial" dataDxfId="36"/>
    <tableColumn id="55" name="Ativ_complementar" dataDxfId="35"/>
    <tableColumn id="56" name="AEE" dataDxfId="34"/>
    <tableColumn id="57" name="Cl-Creche" dataDxfId="33"/>
    <tableColumn id="58" name="Cl-Pre" dataDxfId="32"/>
    <tableColumn id="59" name="Cl-1º Ano Ef" dataDxfId="31"/>
    <tableColumn id="60" name="Cl-2º Ano Ef" dataDxfId="30"/>
    <tableColumn id="61" name="Cl-3º Ano Ef" dataDxfId="29"/>
    <tableColumn id="62" name="Cl-4º Ano Ef" dataDxfId="28"/>
    <tableColumn id="63" name="Cl-5º Ano Ef" dataDxfId="27"/>
    <tableColumn id="64" name="Cl-6º Ano Ef" dataDxfId="26"/>
    <tableColumn id="65" name="Cl-7º Ano Ef" dataDxfId="25"/>
    <tableColumn id="66" name="Cl-8º Ano Ef" dataDxfId="24"/>
    <tableColumn id="67" name="Cl-9º Ano Ef" dataDxfId="23"/>
    <tableColumn id="68" name="Cl-1ª Serie Em" dataDxfId="22"/>
    <tableColumn id="69" name="Cl-2ª Serie Em" dataDxfId="21"/>
    <tableColumn id="70" name="Cl-3ª Serie Em" dataDxfId="20"/>
    <tableColumn id="71" name="Cl-4ª Serie Em" dataDxfId="19"/>
    <tableColumn id="72" name="Cl-Ns EM" dataDxfId="18"/>
    <tableColumn id="73" name="Cl-Educ.Prof" dataDxfId="17"/>
    <tableColumn id="74" name="Cl-Educ.Prof_Ead" dataDxfId="16"/>
    <tableColumn id="75" name="Cl-Eja 1ª a 4ª Ef" dataDxfId="15"/>
    <tableColumn id="76" name="Cl-Eja Semi 1ª a 4ª Ef" dataDxfId="14"/>
    <tableColumn id="77" name="Cl-Eja Ead 1ª a 4ª Ef" dataDxfId="13"/>
    <tableColumn id="78" name="Cl-Eja 5ª a 8ª Ef" dataDxfId="12"/>
    <tableColumn id="79" name="Cl-Eja Semi 5ª a 8ª Ef" dataDxfId="11"/>
    <tableColumn id="80" name="Cl-Eja Ead 5ª a 8ª Ef" dataDxfId="10"/>
    <tableColumn id="81" name="Cl-Eja Em" dataDxfId="9"/>
    <tableColumn id="82" name="Cl-Eja Semi Em" dataDxfId="8"/>
    <tableColumn id="83" name="Cl-Eja Ead Em" dataDxfId="7"/>
    <tableColumn id="84" name="Cl-Eja Projovem Urbano Ef" dataDxfId="6"/>
    <tableColumn id="85" name="Cl-Eja FIC Em" dataDxfId="5"/>
    <tableColumn id="86" name="Cl-Eja FIC Prof Ef" dataDxfId="4"/>
    <tableColumn id="87" name="Cl-Eja FIC Prof Em" dataDxfId="3"/>
    <tableColumn id="88" name="Cl-Educ.Especial" dataDxfId="2"/>
    <tableColumn id="89" name="Cl-Ativ_complementar" dataDxfId="1"/>
    <tableColumn id="90" name="Cl-AE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L41"/>
  <sheetViews>
    <sheetView tabSelected="1" workbookViewId="0"/>
  </sheetViews>
  <sheetFormatPr defaultRowHeight="15" x14ac:dyDescent="0.25"/>
  <cols>
    <col min="1" max="1" width="34.85546875" bestFit="1" customWidth="1"/>
    <col min="2" max="2" width="14.42578125" bestFit="1" customWidth="1"/>
    <col min="3" max="3" width="28.7109375" bestFit="1" customWidth="1"/>
    <col min="4" max="4" width="11.7109375" bestFit="1" customWidth="1"/>
    <col min="5" max="5" width="13" bestFit="1" customWidth="1"/>
    <col min="6" max="6" width="14.85546875" bestFit="1" customWidth="1"/>
    <col min="7" max="7" width="13.85546875" bestFit="1" customWidth="1"/>
    <col min="8" max="8" width="81.140625" bestFit="1" customWidth="1"/>
    <col min="9" max="9" width="19" bestFit="1" customWidth="1"/>
    <col min="10" max="10" width="31.85546875" bestFit="1" customWidth="1"/>
    <col min="11" max="11" width="66.140625" bestFit="1" customWidth="1"/>
    <col min="12" max="12" width="16.5703125" bestFit="1" customWidth="1"/>
    <col min="13" max="13" width="36" bestFit="1" customWidth="1"/>
    <col min="14" max="14" width="9" bestFit="1" customWidth="1"/>
    <col min="15" max="15" width="63.85546875" bestFit="1" customWidth="1"/>
    <col min="16" max="16" width="67.140625" bestFit="1" customWidth="1"/>
    <col min="17" max="17" width="10.5703125" bestFit="1" customWidth="1"/>
    <col min="18" max="18" width="6.85546875" bestFit="1" customWidth="1"/>
    <col min="19" max="20" width="10" bestFit="1" customWidth="1"/>
    <col min="21" max="21" width="71.85546875" bestFit="1" customWidth="1"/>
    <col min="22" max="22" width="8.5703125" bestFit="1" customWidth="1"/>
    <col min="23" max="23" width="9.42578125" style="2" bestFit="1" customWidth="1"/>
    <col min="24" max="24" width="9.140625" style="2" bestFit="1" customWidth="1"/>
    <col min="25" max="33" width="11.42578125" style="2" bestFit="1" customWidth="1"/>
    <col min="34" max="37" width="13.28515625" style="2" bestFit="1" customWidth="1"/>
    <col min="38" max="38" width="8.85546875" style="2" bestFit="1" customWidth="1"/>
    <col min="39" max="39" width="11.7109375" style="2" bestFit="1" customWidth="1"/>
    <col min="40" max="40" width="16" style="2" bestFit="1" customWidth="1"/>
    <col min="41" max="41" width="14" style="2" bestFit="1" customWidth="1"/>
    <col min="42" max="42" width="19" style="2" bestFit="1" customWidth="1"/>
    <col min="43" max="43" width="17.7109375" style="2" bestFit="1" customWidth="1"/>
    <col min="44" max="44" width="14" style="2" bestFit="1" customWidth="1"/>
    <col min="45" max="45" width="19" style="2" bestFit="1" customWidth="1"/>
    <col min="46" max="46" width="17.7109375" style="2" bestFit="1" customWidth="1"/>
    <col min="47" max="47" width="9" style="2" bestFit="1" customWidth="1"/>
    <col min="48" max="48" width="13.85546875" style="2" bestFit="1" customWidth="1"/>
    <col min="49" max="49" width="12.5703125" style="2" bestFit="1" customWidth="1"/>
    <col min="50" max="50" width="24.42578125" style="2" bestFit="1" customWidth="1"/>
    <col min="51" max="51" width="15.42578125" style="2" bestFit="1" customWidth="1"/>
    <col min="52" max="52" width="12.140625" style="2" bestFit="1" customWidth="1"/>
    <col min="53" max="53" width="16.140625" style="2" customWidth="1"/>
    <col min="54" max="54" width="16.85546875" style="2" bestFit="1" customWidth="1"/>
    <col min="55" max="55" width="23.42578125" style="2" bestFit="1" customWidth="1"/>
    <col min="56" max="56" width="25.5703125" style="2" customWidth="1"/>
    <col min="57" max="57" width="11.85546875" style="2" bestFit="1" customWidth="1"/>
    <col min="58" max="58" width="8.7109375" style="2" bestFit="1" customWidth="1"/>
    <col min="59" max="67" width="13.85546875" style="2" bestFit="1" customWidth="1"/>
    <col min="68" max="71" width="15.85546875" style="2" bestFit="1" customWidth="1"/>
    <col min="72" max="72" width="11.28515625" style="2" bestFit="1" customWidth="1"/>
    <col min="73" max="73" width="14.140625" style="2" bestFit="1" customWidth="1"/>
    <col min="74" max="74" width="18.42578125" style="2" bestFit="1" customWidth="1"/>
    <col min="75" max="75" width="16.5703125" style="2" bestFit="1" customWidth="1"/>
    <col min="76" max="76" width="21.5703125" style="2" bestFit="1" customWidth="1"/>
    <col min="77" max="77" width="20.28515625" style="2" bestFit="1" customWidth="1"/>
    <col min="78" max="78" width="16.5703125" style="2" bestFit="1" customWidth="1"/>
    <col min="79" max="79" width="21.5703125" style="2" bestFit="1" customWidth="1"/>
    <col min="80" max="80" width="20.28515625" style="2" bestFit="1" customWidth="1"/>
    <col min="81" max="81" width="11.42578125" style="2" bestFit="1" customWidth="1"/>
    <col min="82" max="82" width="16.42578125" style="2" bestFit="1" customWidth="1"/>
    <col min="83" max="83" width="15" style="2" bestFit="1" customWidth="1"/>
    <col min="84" max="84" width="26.85546875" style="2" bestFit="1" customWidth="1"/>
    <col min="85" max="85" width="14.5703125" style="2" bestFit="1" customWidth="1"/>
    <col min="86" max="86" width="17.85546875" style="2" bestFit="1" customWidth="1"/>
    <col min="87" max="87" width="18.85546875" style="2" bestFit="1" customWidth="1"/>
    <col min="88" max="88" width="17.7109375" style="2" bestFit="1" customWidth="1"/>
    <col min="89" max="89" width="23.7109375" style="2" bestFit="1" customWidth="1"/>
    <col min="90" max="90" width="28.5703125" style="2" customWidth="1"/>
  </cols>
  <sheetData>
    <row r="1" spans="1:90" ht="15.75" thickBot="1" x14ac:dyDescent="0.3">
      <c r="A1" s="15" t="s">
        <v>269</v>
      </c>
    </row>
    <row r="2" spans="1:90" ht="15.75" thickBot="1" x14ac:dyDescent="0.3">
      <c r="A2" s="1" t="s">
        <v>254</v>
      </c>
      <c r="W2" s="8" t="s">
        <v>267</v>
      </c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9" t="s">
        <v>266</v>
      </c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10"/>
    </row>
    <row r="3" spans="1:90" ht="15.75" thickBot="1" x14ac:dyDescent="0.3">
      <c r="A3" s="1" t="s">
        <v>268</v>
      </c>
      <c r="W3" s="13" t="s">
        <v>255</v>
      </c>
      <c r="X3" s="13"/>
      <c r="Y3" s="8" t="s">
        <v>256</v>
      </c>
      <c r="Z3" s="8"/>
      <c r="AA3" s="8"/>
      <c r="AB3" s="8"/>
      <c r="AC3" s="8"/>
      <c r="AD3" s="8"/>
      <c r="AE3" s="8"/>
      <c r="AF3" s="8"/>
      <c r="AG3" s="8"/>
      <c r="AH3" s="13" t="s">
        <v>259</v>
      </c>
      <c r="AI3" s="13"/>
      <c r="AJ3" s="13"/>
      <c r="AK3" s="13"/>
      <c r="AL3" s="13"/>
      <c r="AM3" s="13" t="s">
        <v>260</v>
      </c>
      <c r="AN3" s="13"/>
      <c r="AO3" s="8" t="s">
        <v>261</v>
      </c>
      <c r="AP3" s="8"/>
      <c r="AQ3" s="8"/>
      <c r="AR3" s="8"/>
      <c r="AS3" s="8"/>
      <c r="AT3" s="8"/>
      <c r="AU3" s="8"/>
      <c r="AV3" s="8"/>
      <c r="AW3" s="8"/>
      <c r="AX3" s="13" t="s">
        <v>262</v>
      </c>
      <c r="AY3" s="13"/>
      <c r="AZ3" s="13"/>
      <c r="BA3" s="13"/>
      <c r="BB3" s="13" t="s">
        <v>263</v>
      </c>
      <c r="BC3" s="13" t="s">
        <v>264</v>
      </c>
      <c r="BD3" s="14" t="s">
        <v>265</v>
      </c>
      <c r="BE3" s="11" t="s">
        <v>255</v>
      </c>
      <c r="BF3" s="11"/>
      <c r="BG3" s="9" t="s">
        <v>256</v>
      </c>
      <c r="BH3" s="9"/>
      <c r="BI3" s="9"/>
      <c r="BJ3" s="9"/>
      <c r="BK3" s="9"/>
      <c r="BL3" s="9"/>
      <c r="BM3" s="9"/>
      <c r="BN3" s="9"/>
      <c r="BO3" s="9"/>
      <c r="BP3" s="11" t="s">
        <v>259</v>
      </c>
      <c r="BQ3" s="11"/>
      <c r="BR3" s="11"/>
      <c r="BS3" s="11"/>
      <c r="BT3" s="11"/>
      <c r="BU3" s="11" t="s">
        <v>260</v>
      </c>
      <c r="BV3" s="11"/>
      <c r="BW3" s="9" t="s">
        <v>261</v>
      </c>
      <c r="BX3" s="9"/>
      <c r="BY3" s="9"/>
      <c r="BZ3" s="9"/>
      <c r="CA3" s="9"/>
      <c r="CB3" s="9"/>
      <c r="CC3" s="9"/>
      <c r="CD3" s="9"/>
      <c r="CE3" s="9"/>
      <c r="CF3" s="11" t="s">
        <v>262</v>
      </c>
      <c r="CG3" s="11"/>
      <c r="CH3" s="11"/>
      <c r="CI3" s="11"/>
      <c r="CJ3" s="11" t="s">
        <v>263</v>
      </c>
      <c r="CK3" s="11" t="s">
        <v>264</v>
      </c>
      <c r="CL3" s="12" t="s">
        <v>265</v>
      </c>
    </row>
    <row r="4" spans="1:90" ht="15.75" thickBot="1" x14ac:dyDescent="0.3">
      <c r="W4" s="13"/>
      <c r="X4" s="13"/>
      <c r="Y4" s="8" t="s">
        <v>257</v>
      </c>
      <c r="Z4" s="8"/>
      <c r="AA4" s="8"/>
      <c r="AB4" s="8"/>
      <c r="AC4" s="8"/>
      <c r="AD4" s="8" t="s">
        <v>258</v>
      </c>
      <c r="AE4" s="8"/>
      <c r="AF4" s="8"/>
      <c r="AG4" s="8"/>
      <c r="AH4" s="13"/>
      <c r="AI4" s="13"/>
      <c r="AJ4" s="13"/>
      <c r="AK4" s="13"/>
      <c r="AL4" s="13"/>
      <c r="AM4" s="13"/>
      <c r="AN4" s="13"/>
      <c r="AO4" s="8" t="s">
        <v>257</v>
      </c>
      <c r="AP4" s="8"/>
      <c r="AQ4" s="8"/>
      <c r="AR4" s="8" t="s">
        <v>258</v>
      </c>
      <c r="AS4" s="8"/>
      <c r="AT4" s="8"/>
      <c r="AU4" s="8" t="s">
        <v>259</v>
      </c>
      <c r="AV4" s="8"/>
      <c r="AW4" s="8"/>
      <c r="AX4" s="13"/>
      <c r="AY4" s="13"/>
      <c r="AZ4" s="13"/>
      <c r="BA4" s="13"/>
      <c r="BB4" s="13"/>
      <c r="BC4" s="13"/>
      <c r="BD4" s="14"/>
      <c r="BE4" s="11"/>
      <c r="BF4" s="11"/>
      <c r="BG4" s="9" t="s">
        <v>257</v>
      </c>
      <c r="BH4" s="9"/>
      <c r="BI4" s="9"/>
      <c r="BJ4" s="9"/>
      <c r="BK4" s="9"/>
      <c r="BL4" s="9" t="s">
        <v>258</v>
      </c>
      <c r="BM4" s="9"/>
      <c r="BN4" s="9"/>
      <c r="BO4" s="9"/>
      <c r="BP4" s="11"/>
      <c r="BQ4" s="11"/>
      <c r="BR4" s="11"/>
      <c r="BS4" s="11"/>
      <c r="BT4" s="11"/>
      <c r="BU4" s="11"/>
      <c r="BV4" s="11"/>
      <c r="BW4" s="9" t="s">
        <v>257</v>
      </c>
      <c r="BX4" s="9"/>
      <c r="BY4" s="9"/>
      <c r="BZ4" s="9" t="s">
        <v>258</v>
      </c>
      <c r="CA4" s="9"/>
      <c r="CB4" s="9"/>
      <c r="CC4" s="9" t="s">
        <v>259</v>
      </c>
      <c r="CD4" s="9"/>
      <c r="CE4" s="9"/>
      <c r="CF4" s="11"/>
      <c r="CG4" s="11"/>
      <c r="CH4" s="11"/>
      <c r="CI4" s="11"/>
      <c r="CJ4" s="11"/>
      <c r="CK4" s="11"/>
      <c r="CL4" s="12"/>
    </row>
    <row r="5" spans="1:90" ht="15.7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>
        <f>SUBTOTAL(9,Tabela1[Creche])</f>
        <v>332</v>
      </c>
      <c r="X5" s="4">
        <f>SUBTOTAL(9,Tabela1[Pre])</f>
        <v>246</v>
      </c>
      <c r="Y5" s="4">
        <f>SUBTOTAL(9,Tabela1[1º Ano Ef])</f>
        <v>45</v>
      </c>
      <c r="Z5" s="4">
        <f>SUBTOTAL(9,Tabela1[2º Ano Ef])</f>
        <v>48</v>
      </c>
      <c r="AA5" s="4">
        <f>SUBTOTAL(9,Tabela1[3º Ano Ef])</f>
        <v>48</v>
      </c>
      <c r="AB5" s="4">
        <f>SUBTOTAL(9,Tabela1[4º Ano Ef])</f>
        <v>48</v>
      </c>
      <c r="AC5" s="4">
        <f>SUBTOTAL(9,Tabela1[5º Ano Ef])</f>
        <v>43</v>
      </c>
      <c r="AD5" s="4">
        <f>SUBTOTAL(9,Tabela1[6º Ano Ef])</f>
        <v>0</v>
      </c>
      <c r="AE5" s="4">
        <f>SUBTOTAL(9,Tabela1[7º Ano Ef])</f>
        <v>0</v>
      </c>
      <c r="AF5" s="4">
        <f>SUBTOTAL(9,Tabela1[8º Ano Ef])</f>
        <v>0</v>
      </c>
      <c r="AG5" s="4">
        <f>SUBTOTAL(9,Tabela1[9º Ano Ef])</f>
        <v>0</v>
      </c>
      <c r="AH5" s="4">
        <f>SUBTOTAL(9,Tabela1[1ª Serie Em])</f>
        <v>2839</v>
      </c>
      <c r="AI5" s="4">
        <f>SUBTOTAL(9,Tabela1[2ª Serie Em])</f>
        <v>1931</v>
      </c>
      <c r="AJ5" s="4">
        <f>SUBTOTAL(9,Tabela1[3ª Serie Em])</f>
        <v>991</v>
      </c>
      <c r="AK5" s="4">
        <f>SUBTOTAL(9,Tabela1[4ª Serie Em])</f>
        <v>222</v>
      </c>
      <c r="AL5" s="4">
        <f>SUBTOTAL(9,Tabela1[Ns EM])</f>
        <v>0</v>
      </c>
      <c r="AM5" s="4">
        <f>SUBTOTAL(9,Tabela1[Educ.Prof])</f>
        <v>7533</v>
      </c>
      <c r="AN5" s="4">
        <f>SUBTOTAL(9,Tabela1[Educ.Prof_Ead])</f>
        <v>788</v>
      </c>
      <c r="AO5" s="4">
        <f>SUBTOTAL(9,Tabela1[Eja 1ª a 4ª Ef])</f>
        <v>0</v>
      </c>
      <c r="AP5" s="4">
        <f>SUBTOTAL(9,Tabela1[Eja Semi 1ª a 4ª Ef])</f>
        <v>0</v>
      </c>
      <c r="AQ5" s="4">
        <f>SUBTOTAL(9,Tabela1[Eja Ead 1ª a 4ª Ef])</f>
        <v>0</v>
      </c>
      <c r="AR5" s="4">
        <f>SUBTOTAL(9,Tabela1[Eja 5ª a 8ª Ef])</f>
        <v>0</v>
      </c>
      <c r="AS5" s="4">
        <f>SUBTOTAL(9,Tabela1[Eja Semi 5ª a 8ª Ef])</f>
        <v>0</v>
      </c>
      <c r="AT5" s="4">
        <f>SUBTOTAL(9,Tabela1[Eja Ead 5ª a 8ª Ef])</f>
        <v>0</v>
      </c>
      <c r="AU5" s="4">
        <f>SUBTOTAL(9,Tabela1[Eja Em])</f>
        <v>62</v>
      </c>
      <c r="AV5" s="4">
        <f>SUBTOTAL(9,Tabela1[Eja Semi Em])</f>
        <v>0</v>
      </c>
      <c r="AW5" s="4">
        <f>SUBTOTAL(9,Tabela1[Eja Ead Em])</f>
        <v>0</v>
      </c>
      <c r="AX5" s="4">
        <f>SUBTOTAL(9,Tabela1[Eja Projovem Urbano Ef])</f>
        <v>0</v>
      </c>
      <c r="AY5" s="4">
        <f>SUBTOTAL(9,Tabela1[Eja FIC Prof Ef])</f>
        <v>0</v>
      </c>
      <c r="AZ5" s="4">
        <f>SUBTOTAL(9,Tabela1[Eja FIC Em])</f>
        <v>0</v>
      </c>
      <c r="BA5" s="4">
        <f>SUBTOTAL(9,Tabela1[Eja FIC Prof Em])</f>
        <v>185</v>
      </c>
      <c r="BB5" s="4">
        <f>SUBTOTAL(9,Tabela1[Educ.Especial])</f>
        <v>0</v>
      </c>
      <c r="BC5" s="4">
        <f>SUBTOTAL(9,Tabela1[Ativ_complementar])</f>
        <v>14</v>
      </c>
      <c r="BD5" s="4">
        <f>SUBTOTAL(9,Tabela1[AEE])</f>
        <v>0</v>
      </c>
      <c r="BE5" s="5">
        <f>SUBTOTAL(9,Tabela1[Cl-Creche])</f>
        <v>23</v>
      </c>
      <c r="BF5" s="5">
        <f>SUBTOTAL(9,Tabela1[Cl-Pre])</f>
        <v>20</v>
      </c>
      <c r="BG5" s="5">
        <f>SUBTOTAL(9,Tabela1[Cl-1º Ano Ef])</f>
        <v>2</v>
      </c>
      <c r="BH5" s="5">
        <f>SUBTOTAL(9,Tabela1[Cl-2º Ano Ef])</f>
        <v>2</v>
      </c>
      <c r="BI5" s="5">
        <f>SUBTOTAL(9,Tabela1[Cl-3º Ano Ef])</f>
        <v>3</v>
      </c>
      <c r="BJ5" s="5">
        <f>SUBTOTAL(9,Tabela1[Cl-4º Ano Ef])</f>
        <v>3</v>
      </c>
      <c r="BK5" s="5">
        <f>SUBTOTAL(9,Tabela1[Cl-5º Ano Ef])</f>
        <v>2</v>
      </c>
      <c r="BL5" s="5">
        <f>SUBTOTAL(9,Tabela1[Cl-6º Ano Ef])</f>
        <v>0</v>
      </c>
      <c r="BM5" s="5">
        <f>SUBTOTAL(9,Tabela1[Cl-7º Ano Ef])</f>
        <v>0</v>
      </c>
      <c r="BN5" s="5">
        <f>SUBTOTAL(9,Tabela1[Cl-8º Ano Ef])</f>
        <v>0</v>
      </c>
      <c r="BO5" s="5">
        <f>SUBTOTAL(9,Tabela1[Cl-9º Ano Ef])</f>
        <v>0</v>
      </c>
      <c r="BP5" s="5">
        <f>SUBTOTAL(9,Tabela1[Cl-1ª Serie Em])</f>
        <v>86</v>
      </c>
      <c r="BQ5" s="5">
        <f>SUBTOTAL(9,Tabela1[Cl-2ª Serie Em])</f>
        <v>71</v>
      </c>
      <c r="BR5" s="5">
        <f>SUBTOTAL(9,Tabela1[Cl-3ª Serie Em])</f>
        <v>40</v>
      </c>
      <c r="BS5" s="5">
        <f>SUBTOTAL(9,Tabela1[Cl-4ª Serie Em])</f>
        <v>7</v>
      </c>
      <c r="BT5" s="5">
        <f>SUBTOTAL(9,Tabela1[Cl-Ns EM])</f>
        <v>0</v>
      </c>
      <c r="BU5" s="5">
        <f>SUBTOTAL(9,Tabela1[Cl-Educ.Prof])</f>
        <v>460</v>
      </c>
      <c r="BV5" s="5">
        <f>SUBTOTAL(9,Tabela1[Cl-Educ.Prof_Ead])</f>
        <v>42</v>
      </c>
      <c r="BW5" s="5">
        <f>SUBTOTAL(9,Tabela1[Cl-Eja 1ª a 4ª Ef])</f>
        <v>0</v>
      </c>
      <c r="BX5" s="5">
        <f>SUBTOTAL(9,Tabela1[Cl-Eja Semi 1ª a 4ª Ef])</f>
        <v>0</v>
      </c>
      <c r="BY5" s="5">
        <f>SUBTOTAL(9,Tabela1[Cl-Eja Ead 1ª a 4ª Ef])</f>
        <v>0</v>
      </c>
      <c r="BZ5" s="5">
        <f>SUBTOTAL(9,Tabela1[Cl-Eja 5ª a 8ª Ef])</f>
        <v>0</v>
      </c>
      <c r="CA5" s="5">
        <f>SUBTOTAL(9,Tabela1[Cl-Eja Semi 5ª a 8ª Ef])</f>
        <v>0</v>
      </c>
      <c r="CB5" s="5">
        <f>SUBTOTAL(9,Tabela1[Cl-Eja Ead 5ª a 8ª Ef])</f>
        <v>0</v>
      </c>
      <c r="CC5" s="5">
        <f>SUBTOTAL(9,Tabela1[Cl-Eja Em])</f>
        <v>3</v>
      </c>
      <c r="CD5" s="5">
        <f>SUBTOTAL(9,Tabela1[Cl-Eja Semi Em])</f>
        <v>0</v>
      </c>
      <c r="CE5" s="5">
        <f>SUBTOTAL(9,Tabela1[Cl-Eja Ead Em])</f>
        <v>0</v>
      </c>
      <c r="CF5" s="5">
        <f>SUBTOTAL(9,Tabela1[Cl-Eja Projovem Urbano Ef])</f>
        <v>0</v>
      </c>
      <c r="CG5" s="5">
        <f>SUBTOTAL(9,Tabela1[Cl-Eja FIC Em])</f>
        <v>0</v>
      </c>
      <c r="CH5" s="5">
        <f>SUBTOTAL(9,Tabela1[Cl-Eja FIC Prof Ef])</f>
        <v>0</v>
      </c>
      <c r="CI5" s="5">
        <f>SUBTOTAL(9,Tabela1[Cl-Eja FIC Prof Em])</f>
        <v>11</v>
      </c>
      <c r="CJ5" s="5">
        <f>SUBTOTAL(9,Tabela1[Cl-Educ.Especial])</f>
        <v>0</v>
      </c>
      <c r="CK5" s="5">
        <f>SUBTOTAL(9,Tabela1[Cl-Ativ_complementar])</f>
        <v>6</v>
      </c>
      <c r="CL5" s="6">
        <f>SUBTOTAL(9,Tabela1[Cl-AEE])</f>
        <v>0</v>
      </c>
    </row>
    <row r="6" spans="1:90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AQ6" t="s">
        <v>42</v>
      </c>
      <c r="AR6" t="s">
        <v>43</v>
      </c>
      <c r="AS6" t="s">
        <v>44</v>
      </c>
      <c r="AT6" t="s">
        <v>45</v>
      </c>
      <c r="AU6" t="s">
        <v>46</v>
      </c>
      <c r="AV6" t="s">
        <v>47</v>
      </c>
      <c r="AW6" t="s">
        <v>48</v>
      </c>
      <c r="AX6" t="s">
        <v>49</v>
      </c>
      <c r="AY6" t="s">
        <v>51</v>
      </c>
      <c r="AZ6" t="s">
        <v>50</v>
      </c>
      <c r="BA6" t="s">
        <v>52</v>
      </c>
      <c r="BB6" t="s">
        <v>53</v>
      </c>
      <c r="BC6" t="s">
        <v>54</v>
      </c>
      <c r="BD6" t="s">
        <v>55</v>
      </c>
      <c r="BE6" s="7" t="s">
        <v>56</v>
      </c>
      <c r="BF6" t="s">
        <v>57</v>
      </c>
      <c r="BG6" t="s">
        <v>58</v>
      </c>
      <c r="BH6" t="s">
        <v>59</v>
      </c>
      <c r="BI6" t="s">
        <v>60</v>
      </c>
      <c r="BJ6" t="s">
        <v>61</v>
      </c>
      <c r="BK6" t="s">
        <v>62</v>
      </c>
      <c r="BL6" t="s">
        <v>63</v>
      </c>
      <c r="BM6" t="s">
        <v>64</v>
      </c>
      <c r="BN6" t="s">
        <v>65</v>
      </c>
      <c r="BO6" t="s">
        <v>66</v>
      </c>
      <c r="BP6" t="s">
        <v>67</v>
      </c>
      <c r="BQ6" t="s">
        <v>68</v>
      </c>
      <c r="BR6" t="s">
        <v>69</v>
      </c>
      <c r="BS6" t="s">
        <v>70</v>
      </c>
      <c r="BT6" t="s">
        <v>71</v>
      </c>
      <c r="BU6" t="s">
        <v>72</v>
      </c>
      <c r="BV6" t="s">
        <v>73</v>
      </c>
      <c r="BW6" t="s">
        <v>74</v>
      </c>
      <c r="BX6" t="s">
        <v>75</v>
      </c>
      <c r="BY6" t="s">
        <v>76</v>
      </c>
      <c r="BZ6" t="s">
        <v>77</v>
      </c>
      <c r="CA6" t="s">
        <v>78</v>
      </c>
      <c r="CB6" t="s">
        <v>79</v>
      </c>
      <c r="CC6" t="s">
        <v>80</v>
      </c>
      <c r="CD6" t="s">
        <v>81</v>
      </c>
      <c r="CE6" t="s">
        <v>82</v>
      </c>
      <c r="CF6" t="s">
        <v>83</v>
      </c>
      <c r="CG6" t="s">
        <v>84</v>
      </c>
      <c r="CH6" t="s">
        <v>85</v>
      </c>
      <c r="CI6" t="s">
        <v>86</v>
      </c>
      <c r="CJ6" t="s">
        <v>87</v>
      </c>
      <c r="CK6" t="s">
        <v>88</v>
      </c>
      <c r="CL6" t="s">
        <v>89</v>
      </c>
    </row>
    <row r="7" spans="1:90" x14ac:dyDescent="0.25">
      <c r="A7" t="s">
        <v>145</v>
      </c>
      <c r="B7">
        <v>20501</v>
      </c>
      <c r="C7" t="s">
        <v>137</v>
      </c>
      <c r="D7">
        <v>1</v>
      </c>
      <c r="E7">
        <v>0</v>
      </c>
      <c r="F7">
        <v>585440</v>
      </c>
      <c r="G7">
        <v>35585440</v>
      </c>
      <c r="H7" t="s">
        <v>229</v>
      </c>
      <c r="I7">
        <v>441</v>
      </c>
      <c r="J7" t="s">
        <v>150</v>
      </c>
      <c r="K7" t="s">
        <v>230</v>
      </c>
      <c r="L7">
        <v>1</v>
      </c>
      <c r="M7" t="s">
        <v>150</v>
      </c>
      <c r="N7">
        <v>15991502</v>
      </c>
      <c r="O7" t="s">
        <v>92</v>
      </c>
      <c r="P7" t="s">
        <v>231</v>
      </c>
      <c r="Q7">
        <v>625</v>
      </c>
      <c r="R7">
        <v>16</v>
      </c>
      <c r="S7">
        <v>35060700</v>
      </c>
      <c r="V7">
        <v>1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125</v>
      </c>
      <c r="AI7" s="2">
        <v>68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3</v>
      </c>
      <c r="BQ7" s="2">
        <v>5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</row>
    <row r="8" spans="1:90" x14ac:dyDescent="0.25">
      <c r="A8" t="s">
        <v>145</v>
      </c>
      <c r="B8">
        <v>20501</v>
      </c>
      <c r="C8" t="s">
        <v>137</v>
      </c>
      <c r="D8">
        <v>1</v>
      </c>
      <c r="E8">
        <v>0</v>
      </c>
      <c r="F8">
        <v>456494</v>
      </c>
      <c r="G8">
        <v>35456494</v>
      </c>
      <c r="H8" t="s">
        <v>218</v>
      </c>
      <c r="I8">
        <v>181</v>
      </c>
      <c r="J8" t="s">
        <v>137</v>
      </c>
      <c r="K8" t="s">
        <v>140</v>
      </c>
      <c r="L8">
        <v>1</v>
      </c>
      <c r="M8" t="s">
        <v>137</v>
      </c>
      <c r="N8">
        <v>14801600</v>
      </c>
      <c r="O8" t="s">
        <v>170</v>
      </c>
      <c r="P8" t="s">
        <v>219</v>
      </c>
      <c r="Q8" t="s">
        <v>98</v>
      </c>
      <c r="R8">
        <v>16</v>
      </c>
      <c r="S8">
        <v>33032330</v>
      </c>
      <c r="V8">
        <v>1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90</v>
      </c>
      <c r="AI8" s="2">
        <v>63</v>
      </c>
      <c r="AJ8" s="2">
        <v>0</v>
      </c>
      <c r="AK8" s="2">
        <v>0</v>
      </c>
      <c r="AL8" s="2">
        <v>0</v>
      </c>
      <c r="AM8" s="2">
        <v>181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4</v>
      </c>
      <c r="BQ8" s="2">
        <v>2</v>
      </c>
      <c r="BR8" s="2">
        <v>0</v>
      </c>
      <c r="BS8" s="2">
        <v>0</v>
      </c>
      <c r="BT8" s="2">
        <v>0</v>
      </c>
      <c r="BU8" s="2">
        <v>11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</row>
    <row r="9" spans="1:90" x14ac:dyDescent="0.25">
      <c r="A9" t="s">
        <v>145</v>
      </c>
      <c r="B9">
        <v>20302</v>
      </c>
      <c r="C9" t="s">
        <v>132</v>
      </c>
      <c r="D9">
        <v>1</v>
      </c>
      <c r="E9">
        <v>0</v>
      </c>
      <c r="F9">
        <v>456412</v>
      </c>
      <c r="G9">
        <v>35456412</v>
      </c>
      <c r="H9" t="s">
        <v>174</v>
      </c>
      <c r="I9">
        <v>194</v>
      </c>
      <c r="J9" t="s">
        <v>132</v>
      </c>
      <c r="K9" t="s">
        <v>133</v>
      </c>
      <c r="L9">
        <v>1</v>
      </c>
      <c r="M9" t="s">
        <v>132</v>
      </c>
      <c r="N9">
        <v>18707150</v>
      </c>
      <c r="O9" t="s">
        <v>95</v>
      </c>
      <c r="P9" t="s">
        <v>175</v>
      </c>
      <c r="Q9">
        <v>1333</v>
      </c>
      <c r="R9">
        <v>14</v>
      </c>
      <c r="S9">
        <v>37111450</v>
      </c>
      <c r="U9" t="s">
        <v>176</v>
      </c>
      <c r="V9">
        <v>1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130</v>
      </c>
      <c r="AI9" s="2">
        <v>102</v>
      </c>
      <c r="AJ9" s="2">
        <v>66</v>
      </c>
      <c r="AK9" s="2">
        <v>0</v>
      </c>
      <c r="AL9" s="2">
        <v>0</v>
      </c>
      <c r="AM9" s="2">
        <v>122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3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3</v>
      </c>
      <c r="BQ9" s="2">
        <v>4</v>
      </c>
      <c r="BR9" s="2">
        <v>3</v>
      </c>
      <c r="BS9" s="2">
        <v>0</v>
      </c>
      <c r="BT9" s="2">
        <v>0</v>
      </c>
      <c r="BU9" s="2">
        <v>8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3</v>
      </c>
      <c r="CL9" s="2">
        <v>0</v>
      </c>
    </row>
    <row r="10" spans="1:90" x14ac:dyDescent="0.25">
      <c r="A10" t="s">
        <v>145</v>
      </c>
      <c r="B10">
        <v>20502</v>
      </c>
      <c r="C10" t="s">
        <v>121</v>
      </c>
      <c r="D10">
        <v>1</v>
      </c>
      <c r="E10">
        <v>0</v>
      </c>
      <c r="F10">
        <v>456482</v>
      </c>
      <c r="G10">
        <v>35456482</v>
      </c>
      <c r="H10" t="s">
        <v>171</v>
      </c>
      <c r="I10">
        <v>204</v>
      </c>
      <c r="J10" t="s">
        <v>121</v>
      </c>
      <c r="K10" t="s">
        <v>172</v>
      </c>
      <c r="L10">
        <v>1</v>
      </c>
      <c r="M10" t="s">
        <v>121</v>
      </c>
      <c r="N10">
        <v>14783502</v>
      </c>
      <c r="P10" t="s">
        <v>173</v>
      </c>
      <c r="Q10">
        <v>250</v>
      </c>
      <c r="R10">
        <v>17</v>
      </c>
      <c r="S10">
        <v>33217980</v>
      </c>
      <c r="V10">
        <v>1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172</v>
      </c>
      <c r="AI10" s="2">
        <v>109</v>
      </c>
      <c r="AJ10" s="2">
        <v>65</v>
      </c>
      <c r="AK10" s="2">
        <v>0</v>
      </c>
      <c r="AL10" s="2">
        <v>0</v>
      </c>
      <c r="AM10" s="2">
        <v>119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4</v>
      </c>
      <c r="BQ10" s="2">
        <v>3</v>
      </c>
      <c r="BR10" s="2">
        <v>3</v>
      </c>
      <c r="BS10" s="2">
        <v>0</v>
      </c>
      <c r="BT10" s="2">
        <v>0</v>
      </c>
      <c r="BU10" s="2">
        <v>4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</row>
    <row r="11" spans="1:90" x14ac:dyDescent="0.25">
      <c r="A11" t="s">
        <v>145</v>
      </c>
      <c r="B11">
        <v>20803</v>
      </c>
      <c r="C11" t="s">
        <v>129</v>
      </c>
      <c r="D11">
        <v>1</v>
      </c>
      <c r="E11">
        <v>0</v>
      </c>
      <c r="F11">
        <v>456457</v>
      </c>
      <c r="G11">
        <v>35456457</v>
      </c>
      <c r="H11" t="s">
        <v>216</v>
      </c>
      <c r="I11">
        <v>214</v>
      </c>
      <c r="J11" t="s">
        <v>129</v>
      </c>
      <c r="K11" t="s">
        <v>190</v>
      </c>
      <c r="L11">
        <v>1</v>
      </c>
      <c r="M11" t="s">
        <v>129</v>
      </c>
      <c r="N11">
        <v>16201407</v>
      </c>
      <c r="O11" t="s">
        <v>92</v>
      </c>
      <c r="P11" t="s">
        <v>217</v>
      </c>
      <c r="Q11" t="s">
        <v>98</v>
      </c>
      <c r="R11">
        <v>18</v>
      </c>
      <c r="S11">
        <v>36431160</v>
      </c>
      <c r="T11">
        <v>36431166</v>
      </c>
      <c r="V11">
        <v>1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80</v>
      </c>
      <c r="AI11" s="2">
        <v>54</v>
      </c>
      <c r="AJ11" s="2">
        <v>0</v>
      </c>
      <c r="AK11" s="2">
        <v>0</v>
      </c>
      <c r="AL11" s="2">
        <v>0</v>
      </c>
      <c r="AM11" s="2">
        <v>180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2</v>
      </c>
      <c r="BQ11" s="2">
        <v>2</v>
      </c>
      <c r="BR11" s="2">
        <v>0</v>
      </c>
      <c r="BS11" s="2">
        <v>0</v>
      </c>
      <c r="BT11" s="2">
        <v>0</v>
      </c>
      <c r="BU11" s="2">
        <v>20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</row>
    <row r="12" spans="1:90" x14ac:dyDescent="0.25">
      <c r="A12" t="s">
        <v>145</v>
      </c>
      <c r="B12">
        <v>20403</v>
      </c>
      <c r="C12" t="s">
        <v>112</v>
      </c>
      <c r="D12">
        <v>1</v>
      </c>
      <c r="E12">
        <v>0</v>
      </c>
      <c r="F12">
        <v>337821</v>
      </c>
      <c r="G12">
        <v>35337821</v>
      </c>
      <c r="H12" t="s">
        <v>244</v>
      </c>
      <c r="I12">
        <v>225</v>
      </c>
      <c r="J12" t="s">
        <v>112</v>
      </c>
      <c r="K12" t="s">
        <v>106</v>
      </c>
      <c r="L12">
        <v>1</v>
      </c>
      <c r="M12" t="s">
        <v>112</v>
      </c>
      <c r="N12">
        <v>12929600</v>
      </c>
      <c r="O12" t="s">
        <v>95</v>
      </c>
      <c r="P12" t="s">
        <v>235</v>
      </c>
      <c r="Q12">
        <v>770</v>
      </c>
      <c r="R12">
        <v>11</v>
      </c>
      <c r="S12">
        <v>46031760</v>
      </c>
      <c r="V12">
        <v>1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92</v>
      </c>
      <c r="AI12" s="2">
        <v>79</v>
      </c>
      <c r="AJ12" s="2">
        <v>50</v>
      </c>
      <c r="AK12" s="2">
        <v>0</v>
      </c>
      <c r="AL12" s="2">
        <v>0</v>
      </c>
      <c r="AM12" s="2">
        <v>110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3</v>
      </c>
      <c r="BQ12" s="2">
        <v>3</v>
      </c>
      <c r="BR12" s="2">
        <v>3</v>
      </c>
      <c r="BS12" s="2">
        <v>0</v>
      </c>
      <c r="BT12" s="2">
        <v>0</v>
      </c>
      <c r="BU12" s="2">
        <v>8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</row>
    <row r="13" spans="1:90" x14ac:dyDescent="0.25">
      <c r="A13" t="s">
        <v>145</v>
      </c>
      <c r="B13">
        <v>20417</v>
      </c>
      <c r="C13" t="s">
        <v>110</v>
      </c>
      <c r="D13">
        <v>1</v>
      </c>
      <c r="E13">
        <v>0</v>
      </c>
      <c r="F13">
        <v>500012</v>
      </c>
      <c r="G13">
        <v>35500012</v>
      </c>
      <c r="H13" t="s">
        <v>152</v>
      </c>
      <c r="I13">
        <v>244</v>
      </c>
      <c r="J13" t="s">
        <v>111</v>
      </c>
      <c r="K13" t="s">
        <v>153</v>
      </c>
      <c r="L13">
        <v>1</v>
      </c>
      <c r="M13" t="s">
        <v>110</v>
      </c>
      <c r="N13">
        <v>13069901</v>
      </c>
      <c r="O13" t="s">
        <v>154</v>
      </c>
      <c r="P13" t="s">
        <v>155</v>
      </c>
      <c r="Q13" t="s">
        <v>98</v>
      </c>
      <c r="R13">
        <v>19</v>
      </c>
      <c r="S13">
        <v>37466128</v>
      </c>
      <c r="V13">
        <v>1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45</v>
      </c>
      <c r="AI13" s="2">
        <v>27</v>
      </c>
      <c r="AJ13" s="2">
        <v>0</v>
      </c>
      <c r="AK13" s="2">
        <v>0</v>
      </c>
      <c r="AL13" s="2">
        <v>0</v>
      </c>
      <c r="AM13" s="2">
        <v>41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1</v>
      </c>
      <c r="BQ13" s="2">
        <v>1</v>
      </c>
      <c r="BR13" s="2">
        <v>0</v>
      </c>
      <c r="BS13" s="2">
        <v>0</v>
      </c>
      <c r="BT13" s="2">
        <v>0</v>
      </c>
      <c r="BU13" s="2">
        <v>1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</row>
    <row r="14" spans="1:90" x14ac:dyDescent="0.25">
      <c r="A14" t="s">
        <v>145</v>
      </c>
      <c r="B14">
        <v>20419</v>
      </c>
      <c r="C14" t="s">
        <v>117</v>
      </c>
      <c r="D14">
        <v>1</v>
      </c>
      <c r="E14">
        <v>0</v>
      </c>
      <c r="F14">
        <v>456536</v>
      </c>
      <c r="G14">
        <v>35456536</v>
      </c>
      <c r="H14" t="s">
        <v>223</v>
      </c>
      <c r="I14">
        <v>253</v>
      </c>
      <c r="J14" t="s">
        <v>117</v>
      </c>
      <c r="K14" t="s">
        <v>215</v>
      </c>
      <c r="L14">
        <v>1</v>
      </c>
      <c r="M14" t="s">
        <v>117</v>
      </c>
      <c r="N14">
        <v>13360000</v>
      </c>
      <c r="O14" t="s">
        <v>92</v>
      </c>
      <c r="P14" t="s">
        <v>224</v>
      </c>
      <c r="Q14">
        <v>2971</v>
      </c>
      <c r="R14">
        <v>19</v>
      </c>
      <c r="S14">
        <v>34922472</v>
      </c>
      <c r="V14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85</v>
      </c>
      <c r="AI14" s="2">
        <v>69</v>
      </c>
      <c r="AJ14" s="2">
        <v>62</v>
      </c>
      <c r="AK14" s="2">
        <v>0</v>
      </c>
      <c r="AL14" s="2">
        <v>0</v>
      </c>
      <c r="AM14" s="2">
        <v>54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29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3</v>
      </c>
      <c r="BQ14" s="2">
        <v>2</v>
      </c>
      <c r="BR14" s="2">
        <v>2</v>
      </c>
      <c r="BS14" s="2">
        <v>0</v>
      </c>
      <c r="BT14" s="2">
        <v>0</v>
      </c>
      <c r="BU14" s="2">
        <v>6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2</v>
      </c>
      <c r="CJ14" s="2">
        <v>0</v>
      </c>
      <c r="CK14" s="2">
        <v>0</v>
      </c>
      <c r="CL14" s="2">
        <v>0</v>
      </c>
    </row>
    <row r="15" spans="1:90" x14ac:dyDescent="0.25">
      <c r="A15" t="s">
        <v>145</v>
      </c>
      <c r="B15">
        <v>20208</v>
      </c>
      <c r="C15" t="s">
        <v>99</v>
      </c>
      <c r="D15">
        <v>1</v>
      </c>
      <c r="E15">
        <v>0</v>
      </c>
      <c r="F15">
        <v>337882</v>
      </c>
      <c r="G15">
        <v>35337882</v>
      </c>
      <c r="H15" t="s">
        <v>228</v>
      </c>
      <c r="I15">
        <v>254</v>
      </c>
      <c r="J15" t="s">
        <v>99</v>
      </c>
      <c r="K15" t="s">
        <v>128</v>
      </c>
      <c r="L15">
        <v>1</v>
      </c>
      <c r="M15" t="s">
        <v>99</v>
      </c>
      <c r="N15">
        <v>11665310</v>
      </c>
      <c r="O15" t="s">
        <v>95</v>
      </c>
      <c r="P15" t="s">
        <v>191</v>
      </c>
      <c r="Q15">
        <v>450</v>
      </c>
      <c r="R15">
        <v>12</v>
      </c>
      <c r="S15">
        <v>38852101</v>
      </c>
      <c r="T15">
        <v>38852107</v>
      </c>
      <c r="V15">
        <v>1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41</v>
      </c>
      <c r="AI15" s="2">
        <v>0</v>
      </c>
      <c r="AJ15" s="2">
        <v>0</v>
      </c>
      <c r="AK15" s="2">
        <v>0</v>
      </c>
      <c r="AL15" s="2">
        <v>0</v>
      </c>
      <c r="AM15" s="2">
        <v>491</v>
      </c>
      <c r="AN15" s="2">
        <v>161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1</v>
      </c>
      <c r="BQ15" s="2">
        <v>0</v>
      </c>
      <c r="BR15" s="2">
        <v>0</v>
      </c>
      <c r="BS15" s="2">
        <v>0</v>
      </c>
      <c r="BT15" s="2">
        <v>0</v>
      </c>
      <c r="BU15" s="2">
        <v>26</v>
      </c>
      <c r="BV15" s="2">
        <v>26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</row>
    <row r="16" spans="1:90" x14ac:dyDescent="0.25">
      <c r="A16" t="s">
        <v>145</v>
      </c>
      <c r="B16">
        <v>20701</v>
      </c>
      <c r="C16" t="s">
        <v>90</v>
      </c>
      <c r="D16">
        <v>1</v>
      </c>
      <c r="E16">
        <v>0</v>
      </c>
      <c r="F16">
        <v>456986</v>
      </c>
      <c r="G16">
        <v>35456986</v>
      </c>
      <c r="H16" t="s">
        <v>232</v>
      </c>
      <c r="I16">
        <v>260</v>
      </c>
      <c r="J16" t="s">
        <v>90</v>
      </c>
      <c r="K16" t="s">
        <v>233</v>
      </c>
      <c r="L16">
        <v>1</v>
      </c>
      <c r="M16" t="s">
        <v>90</v>
      </c>
      <c r="N16">
        <v>15805305</v>
      </c>
      <c r="P16" t="s">
        <v>234</v>
      </c>
      <c r="Q16">
        <v>239</v>
      </c>
      <c r="R16">
        <v>17</v>
      </c>
      <c r="S16">
        <v>35249710</v>
      </c>
      <c r="V16">
        <v>1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127</v>
      </c>
      <c r="AI16" s="2">
        <v>90</v>
      </c>
      <c r="AJ16" s="2">
        <v>39</v>
      </c>
      <c r="AK16" s="2">
        <v>0</v>
      </c>
      <c r="AL16" s="2">
        <v>0</v>
      </c>
      <c r="AM16" s="2">
        <v>89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4</v>
      </c>
      <c r="BQ16" s="2">
        <v>4</v>
      </c>
      <c r="BR16" s="2">
        <v>3</v>
      </c>
      <c r="BS16" s="2">
        <v>0</v>
      </c>
      <c r="BT16" s="2">
        <v>0</v>
      </c>
      <c r="BU16" s="2">
        <v>4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</row>
    <row r="17" spans="1:90" x14ac:dyDescent="0.25">
      <c r="A17" t="s">
        <v>145</v>
      </c>
      <c r="B17">
        <v>10102</v>
      </c>
      <c r="C17" t="s">
        <v>91</v>
      </c>
      <c r="D17">
        <v>1</v>
      </c>
      <c r="E17">
        <v>0</v>
      </c>
      <c r="F17">
        <v>990012</v>
      </c>
      <c r="G17">
        <v>35990012</v>
      </c>
      <c r="H17" t="s">
        <v>160</v>
      </c>
      <c r="I17">
        <v>100</v>
      </c>
      <c r="J17" t="s">
        <v>96</v>
      </c>
      <c r="K17" t="s">
        <v>142</v>
      </c>
      <c r="L17">
        <v>56</v>
      </c>
      <c r="M17" t="s">
        <v>143</v>
      </c>
      <c r="N17">
        <v>1109000</v>
      </c>
      <c r="O17" t="s">
        <v>95</v>
      </c>
      <c r="P17" t="s">
        <v>161</v>
      </c>
      <c r="Q17">
        <v>625</v>
      </c>
      <c r="R17">
        <v>11</v>
      </c>
      <c r="S17">
        <v>27637500</v>
      </c>
      <c r="V17">
        <v>1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202</v>
      </c>
      <c r="AI17" s="2">
        <v>315</v>
      </c>
      <c r="AJ17" s="2">
        <v>159</v>
      </c>
      <c r="AK17" s="2">
        <v>0</v>
      </c>
      <c r="AL17" s="2">
        <v>0</v>
      </c>
      <c r="AM17" s="2">
        <v>554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97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6</v>
      </c>
      <c r="BQ17" s="2">
        <v>9</v>
      </c>
      <c r="BR17" s="2">
        <v>7</v>
      </c>
      <c r="BS17" s="2">
        <v>0</v>
      </c>
      <c r="BT17" s="2">
        <v>0</v>
      </c>
      <c r="BU17" s="2">
        <v>22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3</v>
      </c>
      <c r="CJ17" s="2">
        <v>0</v>
      </c>
      <c r="CK17" s="2">
        <v>0</v>
      </c>
      <c r="CL17" s="2">
        <v>0</v>
      </c>
    </row>
    <row r="18" spans="1:90" x14ac:dyDescent="0.25">
      <c r="A18" t="s">
        <v>145</v>
      </c>
      <c r="B18">
        <v>10316</v>
      </c>
      <c r="C18" t="s">
        <v>107</v>
      </c>
      <c r="D18">
        <v>1</v>
      </c>
      <c r="E18">
        <v>0</v>
      </c>
      <c r="F18">
        <v>923692</v>
      </c>
      <c r="G18">
        <v>35923692</v>
      </c>
      <c r="H18" t="s">
        <v>209</v>
      </c>
      <c r="I18">
        <v>100</v>
      </c>
      <c r="J18" t="s">
        <v>96</v>
      </c>
      <c r="K18" t="s">
        <v>131</v>
      </c>
      <c r="L18">
        <v>90</v>
      </c>
      <c r="M18" t="s">
        <v>108</v>
      </c>
      <c r="N18">
        <v>4039050</v>
      </c>
      <c r="O18" t="s">
        <v>92</v>
      </c>
      <c r="P18" t="s">
        <v>210</v>
      </c>
      <c r="Q18">
        <v>54</v>
      </c>
      <c r="R18">
        <v>11</v>
      </c>
      <c r="S18">
        <v>55764411</v>
      </c>
      <c r="U18" t="s">
        <v>211</v>
      </c>
      <c r="V18">
        <v>1</v>
      </c>
      <c r="W18" s="2">
        <v>156</v>
      </c>
      <c r="X18" s="2">
        <v>91</v>
      </c>
      <c r="Y18" s="2">
        <v>45</v>
      </c>
      <c r="Z18" s="2">
        <v>48</v>
      </c>
      <c r="AA18" s="2">
        <v>48</v>
      </c>
      <c r="AB18" s="2">
        <v>48</v>
      </c>
      <c r="AC18" s="2">
        <v>43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9</v>
      </c>
      <c r="BF18" s="2">
        <v>7</v>
      </c>
      <c r="BG18" s="2">
        <v>2</v>
      </c>
      <c r="BH18" s="2">
        <v>2</v>
      </c>
      <c r="BI18" s="2">
        <v>3</v>
      </c>
      <c r="BJ18" s="2">
        <v>3</v>
      </c>
      <c r="BK18" s="2">
        <v>2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</row>
    <row r="19" spans="1:90" x14ac:dyDescent="0.25">
      <c r="A19" t="s">
        <v>145</v>
      </c>
      <c r="B19">
        <v>20202</v>
      </c>
      <c r="C19" t="s">
        <v>94</v>
      </c>
      <c r="D19">
        <v>1</v>
      </c>
      <c r="E19">
        <v>0</v>
      </c>
      <c r="F19">
        <v>474885</v>
      </c>
      <c r="G19">
        <v>35474885</v>
      </c>
      <c r="H19" t="s">
        <v>146</v>
      </c>
      <c r="I19">
        <v>332</v>
      </c>
      <c r="J19" t="s">
        <v>94</v>
      </c>
      <c r="K19" t="s">
        <v>147</v>
      </c>
      <c r="L19">
        <v>1</v>
      </c>
      <c r="M19" t="s">
        <v>94</v>
      </c>
      <c r="N19">
        <v>12510920</v>
      </c>
      <c r="P19" t="s">
        <v>148</v>
      </c>
      <c r="Q19" t="s">
        <v>98</v>
      </c>
      <c r="R19">
        <v>12</v>
      </c>
      <c r="S19">
        <v>21317400</v>
      </c>
      <c r="T19">
        <v>31325056</v>
      </c>
      <c r="V19">
        <v>1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500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2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</row>
    <row r="20" spans="1:90" x14ac:dyDescent="0.25">
      <c r="A20" t="s">
        <v>145</v>
      </c>
      <c r="B20">
        <v>10403</v>
      </c>
      <c r="C20" t="s">
        <v>115</v>
      </c>
      <c r="D20">
        <v>1</v>
      </c>
      <c r="E20">
        <v>0</v>
      </c>
      <c r="F20">
        <v>337729</v>
      </c>
      <c r="G20">
        <v>35337729</v>
      </c>
      <c r="H20" t="s">
        <v>167</v>
      </c>
      <c r="I20">
        <v>336</v>
      </c>
      <c r="J20" t="s">
        <v>93</v>
      </c>
      <c r="K20" t="s">
        <v>91</v>
      </c>
      <c r="L20">
        <v>1</v>
      </c>
      <c r="M20" t="s">
        <v>115</v>
      </c>
      <c r="N20">
        <v>7115000</v>
      </c>
      <c r="O20" t="s">
        <v>95</v>
      </c>
      <c r="P20" t="s">
        <v>168</v>
      </c>
      <c r="Q20">
        <v>3501</v>
      </c>
      <c r="R20">
        <v>11</v>
      </c>
      <c r="S20">
        <v>21850050</v>
      </c>
      <c r="T20">
        <v>21850061</v>
      </c>
      <c r="V20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80</v>
      </c>
      <c r="AI20" s="2">
        <v>0</v>
      </c>
      <c r="AJ20" s="2">
        <v>0</v>
      </c>
      <c r="AK20" s="2">
        <v>0</v>
      </c>
      <c r="AL20" s="2">
        <v>0</v>
      </c>
      <c r="AM20" s="2">
        <v>323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2</v>
      </c>
      <c r="BQ20" s="2">
        <v>0</v>
      </c>
      <c r="BR20" s="2">
        <v>0</v>
      </c>
      <c r="BS20" s="2">
        <v>0</v>
      </c>
      <c r="BT20" s="2">
        <v>0</v>
      </c>
      <c r="BU20" s="2">
        <v>24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</row>
    <row r="21" spans="1:90" x14ac:dyDescent="0.25">
      <c r="A21" t="s">
        <v>145</v>
      </c>
      <c r="B21">
        <v>20304</v>
      </c>
      <c r="C21" t="s">
        <v>97</v>
      </c>
      <c r="D21">
        <v>1</v>
      </c>
      <c r="E21">
        <v>0</v>
      </c>
      <c r="F21">
        <v>456433</v>
      </c>
      <c r="G21">
        <v>35456433</v>
      </c>
      <c r="H21" t="s">
        <v>182</v>
      </c>
      <c r="I21">
        <v>371</v>
      </c>
      <c r="J21" t="s">
        <v>97</v>
      </c>
      <c r="K21" t="s">
        <v>183</v>
      </c>
      <c r="L21">
        <v>1</v>
      </c>
      <c r="M21" t="s">
        <v>97</v>
      </c>
      <c r="N21">
        <v>18202000</v>
      </c>
      <c r="O21" t="s">
        <v>95</v>
      </c>
      <c r="P21" t="s">
        <v>184</v>
      </c>
      <c r="Q21">
        <v>1561</v>
      </c>
      <c r="R21">
        <v>15</v>
      </c>
      <c r="S21">
        <v>33769930</v>
      </c>
      <c r="V21">
        <v>1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75</v>
      </c>
      <c r="AI21" s="2">
        <v>0</v>
      </c>
      <c r="AJ21" s="2">
        <v>0</v>
      </c>
      <c r="AK21" s="2">
        <v>0</v>
      </c>
      <c r="AL21" s="2">
        <v>0</v>
      </c>
      <c r="AM21" s="2">
        <v>428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2</v>
      </c>
      <c r="BQ21" s="2">
        <v>0</v>
      </c>
      <c r="BR21" s="2">
        <v>0</v>
      </c>
      <c r="BS21" s="2">
        <v>0</v>
      </c>
      <c r="BT21" s="2">
        <v>0</v>
      </c>
      <c r="BU21" s="2">
        <v>34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</row>
    <row r="22" spans="1:90" x14ac:dyDescent="0.25">
      <c r="A22" t="s">
        <v>145</v>
      </c>
      <c r="B22">
        <v>20306</v>
      </c>
      <c r="C22" t="s">
        <v>105</v>
      </c>
      <c r="D22">
        <v>1</v>
      </c>
      <c r="E22">
        <v>0</v>
      </c>
      <c r="F22">
        <v>337833</v>
      </c>
      <c r="G22">
        <v>35337833</v>
      </c>
      <c r="H22" t="s">
        <v>241</v>
      </c>
      <c r="I22">
        <v>600</v>
      </c>
      <c r="J22" t="s">
        <v>136</v>
      </c>
      <c r="K22" t="s">
        <v>91</v>
      </c>
      <c r="L22">
        <v>1</v>
      </c>
      <c r="M22" t="s">
        <v>136</v>
      </c>
      <c r="N22">
        <v>13320000</v>
      </c>
      <c r="P22" t="s">
        <v>141</v>
      </c>
      <c r="Q22" t="s">
        <v>98</v>
      </c>
      <c r="R22">
        <v>11</v>
      </c>
      <c r="S22">
        <v>40215395</v>
      </c>
      <c r="V22">
        <v>1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81</v>
      </c>
      <c r="AI22" s="2">
        <v>79</v>
      </c>
      <c r="AJ22" s="2">
        <v>72</v>
      </c>
      <c r="AK22" s="2">
        <v>0</v>
      </c>
      <c r="AL22" s="2">
        <v>0</v>
      </c>
      <c r="AM22" s="2">
        <v>230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2</v>
      </c>
      <c r="BQ22" s="2">
        <v>2</v>
      </c>
      <c r="BR22" s="2">
        <v>2</v>
      </c>
      <c r="BS22" s="2">
        <v>0</v>
      </c>
      <c r="BT22" s="2">
        <v>0</v>
      </c>
      <c r="BU22" s="2">
        <v>14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</row>
    <row r="23" spans="1:90" x14ac:dyDescent="0.25">
      <c r="A23" t="s">
        <v>145</v>
      </c>
      <c r="B23">
        <v>20306</v>
      </c>
      <c r="C23" t="s">
        <v>105</v>
      </c>
      <c r="D23">
        <v>1</v>
      </c>
      <c r="E23">
        <v>0</v>
      </c>
      <c r="F23">
        <v>456585</v>
      </c>
      <c r="G23">
        <v>35456585</v>
      </c>
      <c r="H23" t="s">
        <v>250</v>
      </c>
      <c r="I23">
        <v>219</v>
      </c>
      <c r="J23" t="s">
        <v>151</v>
      </c>
      <c r="K23" t="s">
        <v>251</v>
      </c>
      <c r="L23">
        <v>1</v>
      </c>
      <c r="M23" t="s">
        <v>151</v>
      </c>
      <c r="N23">
        <v>18550000</v>
      </c>
      <c r="O23" t="s">
        <v>92</v>
      </c>
      <c r="P23" t="s">
        <v>252</v>
      </c>
      <c r="Q23">
        <v>100</v>
      </c>
      <c r="R23">
        <v>15</v>
      </c>
      <c r="S23">
        <v>33638610</v>
      </c>
      <c r="U23" t="s">
        <v>253</v>
      </c>
      <c r="V23">
        <v>1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81</v>
      </c>
      <c r="AI23" s="2">
        <v>76</v>
      </c>
      <c r="AJ23" s="2">
        <v>35</v>
      </c>
      <c r="AK23" s="2">
        <v>0</v>
      </c>
      <c r="AL23" s="2">
        <v>0</v>
      </c>
      <c r="AM23" s="2">
        <v>286</v>
      </c>
      <c r="AN23" s="2">
        <v>408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3</v>
      </c>
      <c r="BQ23" s="2">
        <v>3</v>
      </c>
      <c r="BR23" s="2">
        <v>1</v>
      </c>
      <c r="BS23" s="2">
        <v>0</v>
      </c>
      <c r="BT23" s="2">
        <v>0</v>
      </c>
      <c r="BU23" s="2">
        <v>21</v>
      </c>
      <c r="BV23" s="2">
        <v>1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</row>
    <row r="24" spans="1:90" x14ac:dyDescent="0.25">
      <c r="A24" t="s">
        <v>145</v>
      </c>
      <c r="B24">
        <v>20207</v>
      </c>
      <c r="C24" t="s">
        <v>118</v>
      </c>
      <c r="D24">
        <v>1</v>
      </c>
      <c r="E24">
        <v>0</v>
      </c>
      <c r="F24">
        <v>584617</v>
      </c>
      <c r="G24">
        <v>35584617</v>
      </c>
      <c r="H24" t="s">
        <v>192</v>
      </c>
      <c r="I24">
        <v>392</v>
      </c>
      <c r="J24" t="s">
        <v>118</v>
      </c>
      <c r="K24" t="s">
        <v>134</v>
      </c>
      <c r="L24">
        <v>1</v>
      </c>
      <c r="M24" t="s">
        <v>118</v>
      </c>
      <c r="N24">
        <v>12322030</v>
      </c>
      <c r="O24" t="s">
        <v>92</v>
      </c>
      <c r="P24" t="s">
        <v>193</v>
      </c>
      <c r="Q24" t="s">
        <v>98</v>
      </c>
      <c r="U24" t="s">
        <v>194</v>
      </c>
      <c r="V24">
        <v>1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82</v>
      </c>
      <c r="AI24" s="2">
        <v>32</v>
      </c>
      <c r="AJ24" s="2">
        <v>0</v>
      </c>
      <c r="AK24" s="2">
        <v>0</v>
      </c>
      <c r="AL24" s="2">
        <v>0</v>
      </c>
      <c r="AM24" s="2">
        <v>320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2</v>
      </c>
      <c r="BQ24" s="2">
        <v>1</v>
      </c>
      <c r="BR24" s="2">
        <v>0</v>
      </c>
      <c r="BS24" s="2">
        <v>0</v>
      </c>
      <c r="BT24" s="2">
        <v>0</v>
      </c>
      <c r="BU24" s="2">
        <v>18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</row>
    <row r="25" spans="1:90" x14ac:dyDescent="0.25">
      <c r="A25" t="s">
        <v>145</v>
      </c>
      <c r="B25">
        <v>20407</v>
      </c>
      <c r="C25" t="s">
        <v>101</v>
      </c>
      <c r="D25">
        <v>1</v>
      </c>
      <c r="E25">
        <v>0</v>
      </c>
      <c r="F25">
        <v>584629</v>
      </c>
      <c r="G25">
        <v>35584629</v>
      </c>
      <c r="H25" t="s">
        <v>157</v>
      </c>
      <c r="I25">
        <v>407</v>
      </c>
      <c r="J25" t="s">
        <v>101</v>
      </c>
      <c r="K25" t="s">
        <v>91</v>
      </c>
      <c r="L25">
        <v>1</v>
      </c>
      <c r="M25" t="s">
        <v>101</v>
      </c>
      <c r="N25">
        <v>13201003</v>
      </c>
      <c r="O25" t="s">
        <v>95</v>
      </c>
      <c r="P25" t="s">
        <v>158</v>
      </c>
      <c r="Q25">
        <v>396</v>
      </c>
      <c r="R25">
        <v>11</v>
      </c>
      <c r="S25">
        <v>24342099</v>
      </c>
      <c r="V25">
        <v>1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38</v>
      </c>
      <c r="AI25" s="2">
        <v>0</v>
      </c>
      <c r="AJ25" s="2">
        <v>0</v>
      </c>
      <c r="AK25" s="2">
        <v>0</v>
      </c>
      <c r="AL25" s="2">
        <v>0</v>
      </c>
      <c r="AM25" s="2">
        <v>85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1</v>
      </c>
      <c r="BQ25" s="2">
        <v>0</v>
      </c>
      <c r="BR25" s="2">
        <v>0</v>
      </c>
      <c r="BS25" s="2">
        <v>0</v>
      </c>
      <c r="BT25" s="2">
        <v>0</v>
      </c>
      <c r="BU25" s="2">
        <v>4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</row>
    <row r="26" spans="1:90" x14ac:dyDescent="0.25">
      <c r="A26" t="s">
        <v>145</v>
      </c>
      <c r="B26">
        <v>20204</v>
      </c>
      <c r="C26" t="s">
        <v>123</v>
      </c>
      <c r="D26">
        <v>1</v>
      </c>
      <c r="E26">
        <v>0</v>
      </c>
      <c r="F26">
        <v>433299</v>
      </c>
      <c r="G26">
        <v>35433299</v>
      </c>
      <c r="H26" t="s">
        <v>220</v>
      </c>
      <c r="I26">
        <v>246</v>
      </c>
      <c r="J26" t="s">
        <v>124</v>
      </c>
      <c r="K26" t="s">
        <v>166</v>
      </c>
      <c r="L26">
        <v>1</v>
      </c>
      <c r="M26" t="s">
        <v>124</v>
      </c>
      <c r="N26">
        <v>12460000</v>
      </c>
      <c r="O26" t="s">
        <v>95</v>
      </c>
      <c r="P26" t="s">
        <v>221</v>
      </c>
      <c r="Q26">
        <v>280</v>
      </c>
      <c r="R26">
        <v>12</v>
      </c>
      <c r="S26">
        <v>36641858</v>
      </c>
      <c r="V26">
        <v>1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84</v>
      </c>
      <c r="AI26" s="2">
        <v>26</v>
      </c>
      <c r="AJ26" s="2">
        <v>0</v>
      </c>
      <c r="AK26" s="2">
        <v>0</v>
      </c>
      <c r="AL26" s="2">
        <v>0</v>
      </c>
      <c r="AM26" s="2">
        <v>215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3</v>
      </c>
      <c r="BQ26" s="2">
        <v>1</v>
      </c>
      <c r="BR26" s="2">
        <v>0</v>
      </c>
      <c r="BS26" s="2">
        <v>0</v>
      </c>
      <c r="BT26" s="2">
        <v>0</v>
      </c>
      <c r="BU26" s="2">
        <v>13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</row>
    <row r="27" spans="1:90" x14ac:dyDescent="0.25">
      <c r="A27" t="s">
        <v>145</v>
      </c>
      <c r="B27">
        <v>20410</v>
      </c>
      <c r="C27" t="s">
        <v>100</v>
      </c>
      <c r="D27">
        <v>1</v>
      </c>
      <c r="E27">
        <v>0</v>
      </c>
      <c r="F27">
        <v>456500</v>
      </c>
      <c r="G27">
        <v>35456500</v>
      </c>
      <c r="H27" t="s">
        <v>239</v>
      </c>
      <c r="I27">
        <v>535</v>
      </c>
      <c r="J27" t="s">
        <v>100</v>
      </c>
      <c r="K27" t="s">
        <v>159</v>
      </c>
      <c r="L27">
        <v>1</v>
      </c>
      <c r="M27" t="s">
        <v>100</v>
      </c>
      <c r="N27">
        <v>13414155</v>
      </c>
      <c r="O27" t="s">
        <v>92</v>
      </c>
      <c r="P27" t="s">
        <v>240</v>
      </c>
      <c r="Q27">
        <v>1005</v>
      </c>
      <c r="R27">
        <v>19</v>
      </c>
      <c r="S27">
        <v>34121299</v>
      </c>
      <c r="V27">
        <v>1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11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3</v>
      </c>
      <c r="CL27" s="2">
        <v>0</v>
      </c>
    </row>
    <row r="28" spans="1:90" x14ac:dyDescent="0.25">
      <c r="A28" t="s">
        <v>145</v>
      </c>
      <c r="B28">
        <v>21102</v>
      </c>
      <c r="C28" t="s">
        <v>125</v>
      </c>
      <c r="D28">
        <v>1</v>
      </c>
      <c r="E28">
        <v>0</v>
      </c>
      <c r="F28">
        <v>494732</v>
      </c>
      <c r="G28">
        <v>35494732</v>
      </c>
      <c r="H28" t="s">
        <v>195</v>
      </c>
      <c r="I28">
        <v>574</v>
      </c>
      <c r="J28" t="s">
        <v>125</v>
      </c>
      <c r="K28" t="s">
        <v>196</v>
      </c>
      <c r="L28">
        <v>1</v>
      </c>
      <c r="M28" t="s">
        <v>125</v>
      </c>
      <c r="N28">
        <v>11900000</v>
      </c>
      <c r="O28" t="s">
        <v>92</v>
      </c>
      <c r="P28" t="s">
        <v>197</v>
      </c>
      <c r="Q28">
        <v>5128</v>
      </c>
      <c r="R28">
        <v>13</v>
      </c>
      <c r="S28">
        <v>38282020</v>
      </c>
      <c r="V28">
        <v>2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124</v>
      </c>
      <c r="AI28" s="2">
        <v>30</v>
      </c>
      <c r="AJ28" s="2">
        <v>0</v>
      </c>
      <c r="AK28" s="2">
        <v>0</v>
      </c>
      <c r="AL28" s="2">
        <v>0</v>
      </c>
      <c r="AM28" s="2">
        <v>311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4</v>
      </c>
      <c r="BQ28" s="2">
        <v>1</v>
      </c>
      <c r="BR28" s="2">
        <v>0</v>
      </c>
      <c r="BS28" s="2">
        <v>0</v>
      </c>
      <c r="BT28" s="2">
        <v>0</v>
      </c>
      <c r="BU28" s="2">
        <v>21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</row>
    <row r="29" spans="1:90" x14ac:dyDescent="0.25">
      <c r="A29" t="s">
        <v>145</v>
      </c>
      <c r="B29">
        <v>20908</v>
      </c>
      <c r="C29" t="s">
        <v>127</v>
      </c>
      <c r="D29">
        <v>1</v>
      </c>
      <c r="E29">
        <v>0</v>
      </c>
      <c r="F29">
        <v>456445</v>
      </c>
      <c r="G29">
        <v>35456445</v>
      </c>
      <c r="H29" t="s">
        <v>225</v>
      </c>
      <c r="I29">
        <v>561</v>
      </c>
      <c r="J29" t="s">
        <v>163</v>
      </c>
      <c r="K29" t="s">
        <v>185</v>
      </c>
      <c r="L29">
        <v>1</v>
      </c>
      <c r="M29" t="s">
        <v>163</v>
      </c>
      <c r="N29">
        <v>19470000</v>
      </c>
      <c r="O29" t="s">
        <v>92</v>
      </c>
      <c r="P29" t="s">
        <v>226</v>
      </c>
      <c r="Q29" t="s">
        <v>227</v>
      </c>
      <c r="R29">
        <v>18</v>
      </c>
      <c r="S29">
        <v>32819581</v>
      </c>
      <c r="T29">
        <v>32819592</v>
      </c>
      <c r="V29">
        <v>1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89</v>
      </c>
      <c r="AI29" s="2">
        <v>63</v>
      </c>
      <c r="AJ29" s="2">
        <v>49</v>
      </c>
      <c r="AK29" s="2">
        <v>0</v>
      </c>
      <c r="AL29" s="2">
        <v>0</v>
      </c>
      <c r="AM29" s="2">
        <v>473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3</v>
      </c>
      <c r="BQ29" s="2">
        <v>3</v>
      </c>
      <c r="BR29" s="2">
        <v>2</v>
      </c>
      <c r="BS29" s="2">
        <v>0</v>
      </c>
      <c r="BT29" s="2">
        <v>0</v>
      </c>
      <c r="BU29" s="2">
        <v>30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</row>
    <row r="30" spans="1:90" x14ac:dyDescent="0.25">
      <c r="A30" t="s">
        <v>145</v>
      </c>
      <c r="B30">
        <v>20102</v>
      </c>
      <c r="C30" t="s">
        <v>113</v>
      </c>
      <c r="D30">
        <v>1</v>
      </c>
      <c r="E30">
        <v>0</v>
      </c>
      <c r="F30">
        <v>923242</v>
      </c>
      <c r="G30">
        <v>35923242</v>
      </c>
      <c r="H30" t="s">
        <v>189</v>
      </c>
      <c r="I30">
        <v>283</v>
      </c>
      <c r="J30" t="s">
        <v>144</v>
      </c>
      <c r="K30" t="s">
        <v>135</v>
      </c>
      <c r="L30">
        <v>1</v>
      </c>
      <c r="M30" t="s">
        <v>144</v>
      </c>
      <c r="N30">
        <v>11500005</v>
      </c>
      <c r="O30" t="s">
        <v>95</v>
      </c>
      <c r="P30" t="s">
        <v>162</v>
      </c>
      <c r="Q30">
        <v>1111</v>
      </c>
      <c r="R30">
        <v>13</v>
      </c>
      <c r="S30">
        <v>33361514</v>
      </c>
      <c r="V30">
        <v>1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142</v>
      </c>
      <c r="AI30" s="2">
        <v>132</v>
      </c>
      <c r="AJ30" s="2">
        <v>105</v>
      </c>
      <c r="AK30" s="2">
        <v>90</v>
      </c>
      <c r="AL30" s="2">
        <v>0</v>
      </c>
      <c r="AM30" s="2">
        <v>102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62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4</v>
      </c>
      <c r="BQ30" s="2">
        <v>4</v>
      </c>
      <c r="BR30" s="2">
        <v>3</v>
      </c>
      <c r="BS30" s="2">
        <v>3</v>
      </c>
      <c r="BT30" s="2">
        <v>0</v>
      </c>
      <c r="BU30" s="2">
        <v>4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3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</row>
    <row r="31" spans="1:90" x14ac:dyDescent="0.25">
      <c r="A31" t="s">
        <v>145</v>
      </c>
      <c r="B31">
        <v>20509</v>
      </c>
      <c r="C31" t="s">
        <v>126</v>
      </c>
      <c r="D31">
        <v>1</v>
      </c>
      <c r="E31">
        <v>0</v>
      </c>
      <c r="F31">
        <v>456470</v>
      </c>
      <c r="G31">
        <v>35456470</v>
      </c>
      <c r="H31" t="s">
        <v>203</v>
      </c>
      <c r="I31">
        <v>637</v>
      </c>
      <c r="J31" t="s">
        <v>126</v>
      </c>
      <c r="K31" t="s">
        <v>204</v>
      </c>
      <c r="L31">
        <v>1</v>
      </c>
      <c r="M31" t="s">
        <v>126</v>
      </c>
      <c r="N31">
        <v>13565905</v>
      </c>
      <c r="O31" t="s">
        <v>205</v>
      </c>
      <c r="P31" t="s">
        <v>206</v>
      </c>
      <c r="Q31" t="s">
        <v>98</v>
      </c>
      <c r="R31">
        <v>16</v>
      </c>
      <c r="S31">
        <v>33519608</v>
      </c>
      <c r="V31">
        <v>1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42</v>
      </c>
      <c r="AI31" s="2">
        <v>0</v>
      </c>
      <c r="AJ31" s="2">
        <v>0</v>
      </c>
      <c r="AK31" s="2">
        <v>0</v>
      </c>
      <c r="AL31" s="2">
        <v>0</v>
      </c>
      <c r="AM31" s="2">
        <v>182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2</v>
      </c>
      <c r="BQ31" s="2">
        <v>0</v>
      </c>
      <c r="BR31" s="2">
        <v>0</v>
      </c>
      <c r="BS31" s="2">
        <v>0</v>
      </c>
      <c r="BT31" s="2">
        <v>0</v>
      </c>
      <c r="BU31" s="2">
        <v>10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</row>
    <row r="32" spans="1:90" x14ac:dyDescent="0.25">
      <c r="A32" t="s">
        <v>145</v>
      </c>
      <c r="B32">
        <v>20509</v>
      </c>
      <c r="C32" t="s">
        <v>126</v>
      </c>
      <c r="D32">
        <v>1</v>
      </c>
      <c r="E32">
        <v>0</v>
      </c>
      <c r="F32">
        <v>346007</v>
      </c>
      <c r="G32">
        <v>35346007</v>
      </c>
      <c r="H32" t="s">
        <v>236</v>
      </c>
      <c r="I32">
        <v>637</v>
      </c>
      <c r="J32" t="s">
        <v>126</v>
      </c>
      <c r="K32" t="s">
        <v>169</v>
      </c>
      <c r="L32">
        <v>1</v>
      </c>
      <c r="M32" t="s">
        <v>126</v>
      </c>
      <c r="N32">
        <v>13565800</v>
      </c>
      <c r="O32" t="s">
        <v>237</v>
      </c>
      <c r="P32" t="s">
        <v>180</v>
      </c>
      <c r="Q32" t="s">
        <v>98</v>
      </c>
      <c r="R32">
        <v>16</v>
      </c>
      <c r="S32">
        <v>33518194</v>
      </c>
      <c r="U32" t="s">
        <v>238</v>
      </c>
      <c r="V32">
        <v>2</v>
      </c>
      <c r="W32" s="2">
        <v>62</v>
      </c>
      <c r="X32" s="2">
        <v>55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8</v>
      </c>
      <c r="BF32" s="2">
        <v>5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</row>
    <row r="33" spans="1:90" x14ac:dyDescent="0.25">
      <c r="A33" t="s">
        <v>145</v>
      </c>
      <c r="B33">
        <v>20413</v>
      </c>
      <c r="C33" t="s">
        <v>109</v>
      </c>
      <c r="D33">
        <v>1</v>
      </c>
      <c r="E33">
        <v>0</v>
      </c>
      <c r="F33">
        <v>337900</v>
      </c>
      <c r="G33">
        <v>35337900</v>
      </c>
      <c r="H33" t="s">
        <v>242</v>
      </c>
      <c r="I33">
        <v>639</v>
      </c>
      <c r="J33" t="s">
        <v>109</v>
      </c>
      <c r="K33" t="s">
        <v>130</v>
      </c>
      <c r="L33">
        <v>1</v>
      </c>
      <c r="M33" t="s">
        <v>109</v>
      </c>
      <c r="N33">
        <v>13872551</v>
      </c>
      <c r="O33" t="s">
        <v>164</v>
      </c>
      <c r="P33" t="s">
        <v>243</v>
      </c>
      <c r="Q33" t="s">
        <v>98</v>
      </c>
      <c r="R33">
        <v>19</v>
      </c>
      <c r="S33">
        <v>36318399</v>
      </c>
      <c r="T33">
        <v>36335558</v>
      </c>
      <c r="V33">
        <v>1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107</v>
      </c>
      <c r="AI33" s="2">
        <v>101</v>
      </c>
      <c r="AJ33" s="2">
        <v>75</v>
      </c>
      <c r="AK33" s="2">
        <v>58</v>
      </c>
      <c r="AL33" s="2">
        <v>0</v>
      </c>
      <c r="AM33" s="2">
        <v>250</v>
      </c>
      <c r="AN33" s="2">
        <v>192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4</v>
      </c>
      <c r="BQ33" s="2">
        <v>3</v>
      </c>
      <c r="BR33" s="2">
        <v>3</v>
      </c>
      <c r="BS33" s="2">
        <v>2</v>
      </c>
      <c r="BT33" s="2">
        <v>0</v>
      </c>
      <c r="BU33" s="2">
        <v>21</v>
      </c>
      <c r="BV33" s="2">
        <v>7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</row>
    <row r="34" spans="1:90" x14ac:dyDescent="0.25">
      <c r="A34" t="s">
        <v>145</v>
      </c>
      <c r="B34">
        <v>20205</v>
      </c>
      <c r="C34" t="s">
        <v>114</v>
      </c>
      <c r="D34">
        <v>1</v>
      </c>
      <c r="E34">
        <v>0</v>
      </c>
      <c r="F34">
        <v>493582</v>
      </c>
      <c r="G34">
        <v>35493582</v>
      </c>
      <c r="H34" t="s">
        <v>213</v>
      </c>
      <c r="I34">
        <v>645</v>
      </c>
      <c r="J34" t="s">
        <v>114</v>
      </c>
      <c r="K34" t="s">
        <v>214</v>
      </c>
      <c r="L34">
        <v>1</v>
      </c>
      <c r="M34" t="s">
        <v>114</v>
      </c>
      <c r="N34">
        <v>12223900</v>
      </c>
      <c r="O34" t="s">
        <v>181</v>
      </c>
      <c r="P34" t="s">
        <v>178</v>
      </c>
      <c r="Q34" t="s">
        <v>98</v>
      </c>
      <c r="R34">
        <v>12</v>
      </c>
      <c r="S34">
        <v>39014440</v>
      </c>
      <c r="V34">
        <v>1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79</v>
      </c>
      <c r="AI34" s="2">
        <v>0</v>
      </c>
      <c r="AJ34" s="2">
        <v>0</v>
      </c>
      <c r="AK34" s="2">
        <v>0</v>
      </c>
      <c r="AL34" s="2">
        <v>0</v>
      </c>
      <c r="AM34" s="2">
        <v>684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4</v>
      </c>
      <c r="BQ34" s="2">
        <v>0</v>
      </c>
      <c r="BR34" s="2">
        <v>0</v>
      </c>
      <c r="BS34" s="2">
        <v>0</v>
      </c>
      <c r="BT34" s="2">
        <v>0</v>
      </c>
      <c r="BU34" s="2">
        <v>57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</row>
    <row r="35" spans="1:90" x14ac:dyDescent="0.25">
      <c r="A35" t="s">
        <v>145</v>
      </c>
      <c r="B35">
        <v>20205</v>
      </c>
      <c r="C35" t="s">
        <v>114</v>
      </c>
      <c r="D35">
        <v>1</v>
      </c>
      <c r="E35">
        <v>0</v>
      </c>
      <c r="F35">
        <v>482845</v>
      </c>
      <c r="G35">
        <v>35482845</v>
      </c>
      <c r="H35" t="s">
        <v>247</v>
      </c>
      <c r="I35">
        <v>645</v>
      </c>
      <c r="J35" t="s">
        <v>114</v>
      </c>
      <c r="K35" t="s">
        <v>222</v>
      </c>
      <c r="L35">
        <v>1</v>
      </c>
      <c r="M35" t="s">
        <v>114</v>
      </c>
      <c r="N35">
        <v>12228901</v>
      </c>
      <c r="P35" t="s">
        <v>248</v>
      </c>
      <c r="Q35">
        <v>50</v>
      </c>
      <c r="R35">
        <v>12</v>
      </c>
      <c r="S35">
        <v>39474075</v>
      </c>
      <c r="U35" t="s">
        <v>249</v>
      </c>
      <c r="V35">
        <v>1</v>
      </c>
      <c r="W35" s="2">
        <v>114</v>
      </c>
      <c r="X35" s="2">
        <v>100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6</v>
      </c>
      <c r="BF35" s="2">
        <v>8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</row>
    <row r="36" spans="1:90" x14ac:dyDescent="0.25">
      <c r="A36" t="s">
        <v>145</v>
      </c>
      <c r="B36">
        <v>20307</v>
      </c>
      <c r="C36" t="s">
        <v>120</v>
      </c>
      <c r="D36">
        <v>1</v>
      </c>
      <c r="E36">
        <v>0</v>
      </c>
      <c r="F36">
        <v>433412</v>
      </c>
      <c r="G36">
        <v>35433412</v>
      </c>
      <c r="H36" t="s">
        <v>186</v>
      </c>
      <c r="I36">
        <v>653</v>
      </c>
      <c r="J36" t="s">
        <v>120</v>
      </c>
      <c r="K36" t="s">
        <v>149</v>
      </c>
      <c r="L36">
        <v>1</v>
      </c>
      <c r="M36" t="s">
        <v>120</v>
      </c>
      <c r="N36">
        <v>18136540</v>
      </c>
      <c r="O36" t="s">
        <v>138</v>
      </c>
      <c r="P36" t="s">
        <v>187</v>
      </c>
      <c r="Q36">
        <v>2100</v>
      </c>
      <c r="R36">
        <v>11</v>
      </c>
      <c r="S36">
        <v>89419439</v>
      </c>
      <c r="V36">
        <v>1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125</v>
      </c>
      <c r="AI36" s="2">
        <v>79</v>
      </c>
      <c r="AJ36" s="2">
        <v>61</v>
      </c>
      <c r="AK36" s="2">
        <v>0</v>
      </c>
      <c r="AL36" s="2">
        <v>0</v>
      </c>
      <c r="AM36" s="2">
        <v>0</v>
      </c>
      <c r="AN36" s="2">
        <v>27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3</v>
      </c>
      <c r="BQ36" s="2">
        <v>2</v>
      </c>
      <c r="BR36" s="2">
        <v>2</v>
      </c>
      <c r="BS36" s="2">
        <v>0</v>
      </c>
      <c r="BT36" s="2">
        <v>0</v>
      </c>
      <c r="BU36" s="2">
        <v>0</v>
      </c>
      <c r="BV36" s="2">
        <v>8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</row>
    <row r="37" spans="1:90" x14ac:dyDescent="0.25">
      <c r="A37" t="s">
        <v>145</v>
      </c>
      <c r="B37">
        <v>20512</v>
      </c>
      <c r="C37" t="s">
        <v>104</v>
      </c>
      <c r="D37">
        <v>1</v>
      </c>
      <c r="E37">
        <v>0</v>
      </c>
      <c r="F37">
        <v>923710</v>
      </c>
      <c r="G37">
        <v>35923710</v>
      </c>
      <c r="H37" t="s">
        <v>198</v>
      </c>
      <c r="I37">
        <v>664</v>
      </c>
      <c r="J37" t="s">
        <v>104</v>
      </c>
      <c r="K37" t="s">
        <v>188</v>
      </c>
      <c r="L37">
        <v>1</v>
      </c>
      <c r="M37" t="s">
        <v>104</v>
      </c>
      <c r="N37">
        <v>14169263</v>
      </c>
      <c r="O37" t="s">
        <v>92</v>
      </c>
      <c r="P37" t="s">
        <v>199</v>
      </c>
      <c r="Q37">
        <v>269</v>
      </c>
      <c r="R37">
        <v>16</v>
      </c>
      <c r="S37">
        <v>39425544</v>
      </c>
      <c r="T37">
        <v>39425599</v>
      </c>
      <c r="U37" t="s">
        <v>200</v>
      </c>
      <c r="V37">
        <v>1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82</v>
      </c>
      <c r="AI37" s="2">
        <v>79</v>
      </c>
      <c r="AJ37" s="2">
        <v>72</v>
      </c>
      <c r="AK37" s="2">
        <v>74</v>
      </c>
      <c r="AL37" s="2">
        <v>0</v>
      </c>
      <c r="AM37" s="2">
        <v>113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59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4</v>
      </c>
      <c r="BQ37" s="2">
        <v>4</v>
      </c>
      <c r="BR37" s="2">
        <v>3</v>
      </c>
      <c r="BS37" s="2">
        <v>2</v>
      </c>
      <c r="BT37" s="2">
        <v>0</v>
      </c>
      <c r="BU37" s="2">
        <v>8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6</v>
      </c>
      <c r="CJ37" s="2">
        <v>0</v>
      </c>
      <c r="CK37" s="2">
        <v>0</v>
      </c>
      <c r="CL37" s="2">
        <v>0</v>
      </c>
    </row>
    <row r="38" spans="1:90" x14ac:dyDescent="0.25">
      <c r="A38" t="s">
        <v>145</v>
      </c>
      <c r="B38">
        <v>20308</v>
      </c>
      <c r="C38" t="s">
        <v>119</v>
      </c>
      <c r="D38">
        <v>1</v>
      </c>
      <c r="E38">
        <v>0</v>
      </c>
      <c r="F38">
        <v>584630</v>
      </c>
      <c r="G38">
        <v>35584630</v>
      </c>
      <c r="H38" t="s">
        <v>201</v>
      </c>
      <c r="I38">
        <v>669</v>
      </c>
      <c r="J38" t="s">
        <v>119</v>
      </c>
      <c r="K38" t="s">
        <v>179</v>
      </c>
      <c r="L38">
        <v>1</v>
      </c>
      <c r="M38" t="s">
        <v>119</v>
      </c>
      <c r="N38">
        <v>18095410</v>
      </c>
      <c r="O38" t="s">
        <v>92</v>
      </c>
      <c r="P38" t="s">
        <v>202</v>
      </c>
      <c r="Q38">
        <v>130</v>
      </c>
      <c r="R38">
        <v>15</v>
      </c>
      <c r="S38">
        <v>30315627</v>
      </c>
      <c r="V38">
        <v>1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344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20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</row>
    <row r="39" spans="1:90" x14ac:dyDescent="0.25">
      <c r="A39" t="s">
        <v>145</v>
      </c>
      <c r="B39">
        <v>20415</v>
      </c>
      <c r="C39" t="s">
        <v>102</v>
      </c>
      <c r="D39">
        <v>1</v>
      </c>
      <c r="E39">
        <v>0</v>
      </c>
      <c r="F39">
        <v>456469</v>
      </c>
      <c r="G39">
        <v>35456469</v>
      </c>
      <c r="H39" t="s">
        <v>245</v>
      </c>
      <c r="I39">
        <v>748</v>
      </c>
      <c r="J39" t="s">
        <v>103</v>
      </c>
      <c r="K39" t="s">
        <v>156</v>
      </c>
      <c r="L39">
        <v>1</v>
      </c>
      <c r="M39" t="s">
        <v>103</v>
      </c>
      <c r="N39">
        <v>13183250</v>
      </c>
      <c r="O39" t="s">
        <v>95</v>
      </c>
      <c r="P39" t="s">
        <v>246</v>
      </c>
      <c r="Q39" t="s">
        <v>98</v>
      </c>
      <c r="R39">
        <v>19</v>
      </c>
      <c r="S39">
        <v>38658070</v>
      </c>
      <c r="V39">
        <v>1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124</v>
      </c>
      <c r="AI39" s="2">
        <v>86</v>
      </c>
      <c r="AJ39" s="2">
        <v>0</v>
      </c>
      <c r="AK39" s="2">
        <v>0</v>
      </c>
      <c r="AL39" s="2">
        <v>0</v>
      </c>
      <c r="AM39" s="2">
        <v>250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3</v>
      </c>
      <c r="BQ39" s="2">
        <v>3</v>
      </c>
      <c r="BR39" s="2">
        <v>0</v>
      </c>
      <c r="BS39" s="2">
        <v>0</v>
      </c>
      <c r="BT39" s="2">
        <v>0</v>
      </c>
      <c r="BU39" s="2">
        <v>20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</row>
    <row r="40" spans="1:90" x14ac:dyDescent="0.25">
      <c r="A40" t="s">
        <v>145</v>
      </c>
      <c r="B40">
        <v>10502</v>
      </c>
      <c r="C40" t="s">
        <v>116</v>
      </c>
      <c r="D40">
        <v>1</v>
      </c>
      <c r="E40">
        <v>0</v>
      </c>
      <c r="F40">
        <v>456512</v>
      </c>
      <c r="G40">
        <v>35456512</v>
      </c>
      <c r="H40" t="s">
        <v>212</v>
      </c>
      <c r="I40">
        <v>672</v>
      </c>
      <c r="J40" t="s">
        <v>116</v>
      </c>
      <c r="K40" t="s">
        <v>122</v>
      </c>
      <c r="L40">
        <v>1</v>
      </c>
      <c r="M40" t="s">
        <v>116</v>
      </c>
      <c r="N40">
        <v>8673010</v>
      </c>
      <c r="O40" t="s">
        <v>95</v>
      </c>
      <c r="P40" t="s">
        <v>177</v>
      </c>
      <c r="Q40">
        <v>1501</v>
      </c>
      <c r="R40">
        <v>11</v>
      </c>
      <c r="S40">
        <v>47414120</v>
      </c>
      <c r="V40">
        <v>1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83</v>
      </c>
      <c r="AI40" s="2">
        <v>76</v>
      </c>
      <c r="AJ40" s="2">
        <v>0</v>
      </c>
      <c r="AK40" s="2">
        <v>0</v>
      </c>
      <c r="AL40" s="2">
        <v>0</v>
      </c>
      <c r="AM40" s="2">
        <v>334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2</v>
      </c>
      <c r="BQ40" s="2">
        <v>4</v>
      </c>
      <c r="BR40" s="2">
        <v>0</v>
      </c>
      <c r="BS40" s="2">
        <v>0</v>
      </c>
      <c r="BT40" s="2">
        <v>0</v>
      </c>
      <c r="BU40" s="2">
        <v>13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</row>
    <row r="41" spans="1:90" x14ac:dyDescent="0.25">
      <c r="A41" t="s">
        <v>145</v>
      </c>
      <c r="B41">
        <v>20711</v>
      </c>
      <c r="C41" t="s">
        <v>139</v>
      </c>
      <c r="D41">
        <v>1</v>
      </c>
      <c r="E41">
        <v>0</v>
      </c>
      <c r="F41">
        <v>456408</v>
      </c>
      <c r="G41">
        <v>35456408</v>
      </c>
      <c r="H41" t="s">
        <v>207</v>
      </c>
      <c r="I41">
        <v>718</v>
      </c>
      <c r="J41" t="s">
        <v>139</v>
      </c>
      <c r="K41" t="s">
        <v>165</v>
      </c>
      <c r="L41">
        <v>1</v>
      </c>
      <c r="M41" t="s">
        <v>139</v>
      </c>
      <c r="N41">
        <v>15503110</v>
      </c>
      <c r="O41" t="s">
        <v>92</v>
      </c>
      <c r="P41" t="s">
        <v>208</v>
      </c>
      <c r="Q41">
        <v>3014</v>
      </c>
      <c r="V41">
        <v>1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132</v>
      </c>
      <c r="AI41" s="2">
        <v>96</v>
      </c>
      <c r="AJ41" s="2">
        <v>81</v>
      </c>
      <c r="AK41" s="2">
        <v>0</v>
      </c>
      <c r="AL41" s="2">
        <v>0</v>
      </c>
      <c r="AM41" s="2">
        <v>162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4</v>
      </c>
      <c r="BQ41" s="2">
        <v>5</v>
      </c>
      <c r="BR41" s="2">
        <v>3</v>
      </c>
      <c r="BS41" s="2">
        <v>0</v>
      </c>
      <c r="BT41" s="2">
        <v>0</v>
      </c>
      <c r="BU41" s="2">
        <v>16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</row>
  </sheetData>
  <mergeCells count="30">
    <mergeCell ref="W3:X4"/>
    <mergeCell ref="Y3:AG3"/>
    <mergeCell ref="Y4:AC4"/>
    <mergeCell ref="AD4:AG4"/>
    <mergeCell ref="AH3:AL4"/>
    <mergeCell ref="BB3:BB4"/>
    <mergeCell ref="BC3:BC4"/>
    <mergeCell ref="BD3:BD4"/>
    <mergeCell ref="BE3:BF4"/>
    <mergeCell ref="AM3:AN4"/>
    <mergeCell ref="AO3:AW3"/>
    <mergeCell ref="AO4:AQ4"/>
    <mergeCell ref="AR4:AT4"/>
    <mergeCell ref="AU4:AW4"/>
    <mergeCell ref="W2:BD2"/>
    <mergeCell ref="BE2:CL2"/>
    <mergeCell ref="CK3:CK4"/>
    <mergeCell ref="CL3:CL4"/>
    <mergeCell ref="BG4:BK4"/>
    <mergeCell ref="BL4:BO4"/>
    <mergeCell ref="BW4:BY4"/>
    <mergeCell ref="BZ4:CB4"/>
    <mergeCell ref="CC4:CE4"/>
    <mergeCell ref="BG3:BO3"/>
    <mergeCell ref="BP3:BT4"/>
    <mergeCell ref="BU3:BV4"/>
    <mergeCell ref="BW3:CE3"/>
    <mergeCell ref="CF3:CI4"/>
    <mergeCell ref="CJ3:CJ4"/>
    <mergeCell ref="AX3:BA4"/>
  </mergeCells>
  <pageMargins left="0.7" right="0.7" top="0.75" bottom="0.75" header="0.3" footer="0.3"/>
  <pageSetup paperSize="9" orientation="portrait" verticalDpi="4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FEDERAL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2018-03-13T22:01:38Z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1311753920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