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7110"/>
  </bookViews>
  <sheets>
    <sheet name="ESTADUAL_OUTROS" sheetId="1" r:id="rId1"/>
  </sheets>
  <definedNames>
    <definedName name="acuria_censo2016_Cadmec16" localSheetId="0" hidden="1">ESTADUAL_OUTROS!#REF!</definedName>
  </definedNames>
  <calcPr calcId="162913"/>
</workbook>
</file>

<file path=xl/calcChain.xml><?xml version="1.0" encoding="utf-8"?>
<calcChain xmlns="http://schemas.openxmlformats.org/spreadsheetml/2006/main">
  <c r="X5" i="1" l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W5" i="1"/>
</calcChain>
</file>

<file path=xl/sharedStrings.xml><?xml version="1.0" encoding="utf-8"?>
<sst xmlns="http://schemas.openxmlformats.org/spreadsheetml/2006/main" count="2448" uniqueCount="1292">
  <si>
    <t>Nome dependencia Administrativa</t>
  </si>
  <si>
    <t>Codigo Rede</t>
  </si>
  <si>
    <t>Diretoria de ensino</t>
  </si>
  <si>
    <t>Categoria</t>
  </si>
  <si>
    <t>Tipo Escola</t>
  </si>
  <si>
    <t>CodigoEscola</t>
  </si>
  <si>
    <t>Codigo MEC</t>
  </si>
  <si>
    <t>Nome Escola</t>
  </si>
  <si>
    <t>Codigo Municipio</t>
  </si>
  <si>
    <t>Municipio</t>
  </si>
  <si>
    <t>Bairro</t>
  </si>
  <si>
    <t>Codigo Distrito</t>
  </si>
  <si>
    <t>Distrito</t>
  </si>
  <si>
    <t>CEP</t>
  </si>
  <si>
    <t>Complemento</t>
  </si>
  <si>
    <t>Endereco</t>
  </si>
  <si>
    <t>Numero</t>
  </si>
  <si>
    <t>Ddd</t>
  </si>
  <si>
    <t>Fone1</t>
  </si>
  <si>
    <t>Fone2</t>
  </si>
  <si>
    <t>Email</t>
  </si>
  <si>
    <t>Zona</t>
  </si>
  <si>
    <t>Creche</t>
  </si>
  <si>
    <t>Pre</t>
  </si>
  <si>
    <t>1º Ano Ef</t>
  </si>
  <si>
    <t>2º Ano Ef</t>
  </si>
  <si>
    <t>3º Ano Ef</t>
  </si>
  <si>
    <t>4º Ano Ef</t>
  </si>
  <si>
    <t>5º Ano Ef</t>
  </si>
  <si>
    <t>6º Ano Ef</t>
  </si>
  <si>
    <t>7º Ano Ef</t>
  </si>
  <si>
    <t>8º Ano Ef</t>
  </si>
  <si>
    <t>9º Ano Ef</t>
  </si>
  <si>
    <t>1ª Serie Em</t>
  </si>
  <si>
    <t>2ª Serie Em</t>
  </si>
  <si>
    <t>3ª Serie Em</t>
  </si>
  <si>
    <t>4ª Serie Em</t>
  </si>
  <si>
    <t>Ns EM</t>
  </si>
  <si>
    <t>Educ.Prof</t>
  </si>
  <si>
    <t>Educ.Prof_Ead</t>
  </si>
  <si>
    <t>Eja 1ª a 4ª Ef</t>
  </si>
  <si>
    <t>Eja Semi 1ª a 4ª Ef</t>
  </si>
  <si>
    <t>Eja Ead 1ª a 4ª Ef</t>
  </si>
  <si>
    <t>Eja 5ª a 8ª Ef</t>
  </si>
  <si>
    <t>Eja Semi 5ª a 8ª Ef</t>
  </si>
  <si>
    <t>Eja Ead 5ª a 8ª Ef</t>
  </si>
  <si>
    <t>Eja Em</t>
  </si>
  <si>
    <t>Eja Semi Em</t>
  </si>
  <si>
    <t>Eja Ead Em</t>
  </si>
  <si>
    <t>Eja Projovem Urbano Ef</t>
  </si>
  <si>
    <t>Eja FIC Em</t>
  </si>
  <si>
    <t>Eja FIC Prof Ef</t>
  </si>
  <si>
    <t>Eja FIC Prof Em</t>
  </si>
  <si>
    <t>Educ.Especial</t>
  </si>
  <si>
    <t>Ativ_complementar</t>
  </si>
  <si>
    <t>AEE</t>
  </si>
  <si>
    <t>Cl-Creche</t>
  </si>
  <si>
    <t>Cl-Pre</t>
  </si>
  <si>
    <t>Cl-1º Ano Ef</t>
  </si>
  <si>
    <t>Cl-2º Ano Ef</t>
  </si>
  <si>
    <t>Cl-3º Ano Ef</t>
  </si>
  <si>
    <t>Cl-4º Ano Ef</t>
  </si>
  <si>
    <t>Cl-5º Ano Ef</t>
  </si>
  <si>
    <t>Cl-6º Ano Ef</t>
  </si>
  <si>
    <t>Cl-7º Ano Ef</t>
  </si>
  <si>
    <t>Cl-8º Ano Ef</t>
  </si>
  <si>
    <t>Cl-9º Ano Ef</t>
  </si>
  <si>
    <t>Cl-1ª Serie Em</t>
  </si>
  <si>
    <t>Cl-2ª Serie Em</t>
  </si>
  <si>
    <t>Cl-3ª Serie Em</t>
  </si>
  <si>
    <t>Cl-4ª Serie Em</t>
  </si>
  <si>
    <t>Cl-Ns EM</t>
  </si>
  <si>
    <t>Cl-Educ.Prof</t>
  </si>
  <si>
    <t>Cl-Educ.Prof_Ead</t>
  </si>
  <si>
    <t>Cl-Eja 1ª a 4ª Ef</t>
  </si>
  <si>
    <t>Cl-Eja Semi 1ª a 4ª Ef</t>
  </si>
  <si>
    <t>Cl-Eja Ead 1ª a 4ª Ef</t>
  </si>
  <si>
    <t>Cl-Eja 5ª a 8ª Ef</t>
  </si>
  <si>
    <t>Cl-Eja Semi 5ª a 8ª Ef</t>
  </si>
  <si>
    <t>Cl-Eja Ead 5ª a 8ª Ef</t>
  </si>
  <si>
    <t>Cl-Eja Em</t>
  </si>
  <si>
    <t>Cl-Eja Semi Em</t>
  </si>
  <si>
    <t>Cl-Eja Ead Em</t>
  </si>
  <si>
    <t>Cl-Eja Projovem Urbano Ef</t>
  </si>
  <si>
    <t>Cl-Eja FIC Em</t>
  </si>
  <si>
    <t>Cl-Eja FIC Prof Ef</t>
  </si>
  <si>
    <t>Cl-Eja FIC Prof Em</t>
  </si>
  <si>
    <t>Cl-Educ.Especial</t>
  </si>
  <si>
    <t>Cl-Ativ_complementar</t>
  </si>
  <si>
    <t>Cl-AEE</t>
  </si>
  <si>
    <t>CATANDUVA</t>
  </si>
  <si>
    <t>CENTRO</t>
  </si>
  <si>
    <t>RUA</t>
  </si>
  <si>
    <t>GUARATINGUETA</t>
  </si>
  <si>
    <t>CRUZEIRO</t>
  </si>
  <si>
    <t>LINS</t>
  </si>
  <si>
    <t>CAFELANDIA</t>
  </si>
  <si>
    <t>TRAVESSA</t>
  </si>
  <si>
    <t>ESTADUAL - OUTROS</t>
  </si>
  <si>
    <t>CARLOS LEONCIO DA SILVA PADRE ETEC</t>
  </si>
  <si>
    <t>LORENA</t>
  </si>
  <si>
    <t>AVENIDA</t>
  </si>
  <si>
    <t>EPITACIO SANTIAGO DOUTOR</t>
  </si>
  <si>
    <t>E240ACAD@CPS.SP.GOV.BR</t>
  </si>
  <si>
    <t>SAO BERNARDO DO CAMPO</t>
  </si>
  <si>
    <t>SAO CAETANO DO SUL</t>
  </si>
  <si>
    <t>OSVALDO CRUZ</t>
  </si>
  <si>
    <t>NORTE 1</t>
  </si>
  <si>
    <t>SAO PAULO</t>
  </si>
  <si>
    <t>AMERICANA</t>
  </si>
  <si>
    <t>OSASCO</t>
  </si>
  <si>
    <t>VILA GUILHERME</t>
  </si>
  <si>
    <t>ARACATUBA</t>
  </si>
  <si>
    <t>ITAPETININGA</t>
  </si>
  <si>
    <t>SN</t>
  </si>
  <si>
    <t>CARAGUATATUBA</t>
  </si>
  <si>
    <t>BELA VISTA</t>
  </si>
  <si>
    <t>SUL 1</t>
  </si>
  <si>
    <t>NOVA ODESSA</t>
  </si>
  <si>
    <t>PIRASSUNUNGA</t>
  </si>
  <si>
    <t>LESTE 4</t>
  </si>
  <si>
    <t>SAPOPEMBA</t>
  </si>
  <si>
    <t>MOGI MIRIM</t>
  </si>
  <si>
    <t>MOGI GUACU</t>
  </si>
  <si>
    <t>MOJI GUACU</t>
  </si>
  <si>
    <t>MARILIA</t>
  </si>
  <si>
    <t>GARCA</t>
  </si>
  <si>
    <t>PIRAJU</t>
  </si>
  <si>
    <t>LESTE 5</t>
  </si>
  <si>
    <t>TATUAPE</t>
  </si>
  <si>
    <t>TEREZA APARECIDA CARDOSO NUNES DE OLIVEIRA ETEC</t>
  </si>
  <si>
    <t>CONJUNTO HABITACIONAL PADRE JOSE DE ANCHIETA</t>
  </si>
  <si>
    <t>ARTUR ALVIM</t>
  </si>
  <si>
    <t xml:space="preserve">WALDEMAR TIETZ </t>
  </si>
  <si>
    <t>E186ACAD@CPS.SP.GOV.BR</t>
  </si>
  <si>
    <t>PIRACICABA</t>
  </si>
  <si>
    <t>PRACA</t>
  </si>
  <si>
    <t>LESTE 1</t>
  </si>
  <si>
    <t>JUNDIAI</t>
  </si>
  <si>
    <t>ITATIBA</t>
  </si>
  <si>
    <t>CAIEIRAS</t>
  </si>
  <si>
    <t>FRANCO DA ROCHA</t>
  </si>
  <si>
    <t>ITAQUERA</t>
  </si>
  <si>
    <t>RIBEIRAO PRETO</t>
  </si>
  <si>
    <t>SANTA ROSA DE VITERBO</t>
  </si>
  <si>
    <t>JALES</t>
  </si>
  <si>
    <t>ITAPEVA</t>
  </si>
  <si>
    <t>CAPAO BONITO</t>
  </si>
  <si>
    <t>SUMARE</t>
  </si>
  <si>
    <t>HORTOLANDIA</t>
  </si>
  <si>
    <t>CENTRO OESTE</t>
  </si>
  <si>
    <t>ITU</t>
  </si>
  <si>
    <t>SANTO ANTONIO</t>
  </si>
  <si>
    <t>PENHA</t>
  </si>
  <si>
    <t>CENTRO SUL</t>
  </si>
  <si>
    <t>VILA MARIANA</t>
  </si>
  <si>
    <t>SUL 2</t>
  </si>
  <si>
    <t>JARDIM ANGELA</t>
  </si>
  <si>
    <t>SAO JOAO DA BOA VISTA</t>
  </si>
  <si>
    <t>RUA CAMPOS SALES</t>
  </si>
  <si>
    <t>SAO VICENTE</t>
  </si>
  <si>
    <t>CARAPICUIBA</t>
  </si>
  <si>
    <t>PRAIA GRANDE</t>
  </si>
  <si>
    <t>BOTUCATU</t>
  </si>
  <si>
    <t>CERQUILHO</t>
  </si>
  <si>
    <t>FRANCA</t>
  </si>
  <si>
    <t>CAMPINAS LESTE</t>
  </si>
  <si>
    <t>CAMPINAS</t>
  </si>
  <si>
    <t>TIETE</t>
  </si>
  <si>
    <t>AMPARO</t>
  </si>
  <si>
    <t>BRAGANCA PAULISTA</t>
  </si>
  <si>
    <t>MAUA</t>
  </si>
  <si>
    <t>DIADEMA</t>
  </si>
  <si>
    <t>SANTOS</t>
  </si>
  <si>
    <t>APARECIDA</t>
  </si>
  <si>
    <t>ITAPEVI</t>
  </si>
  <si>
    <t>BOM RETIRO</t>
  </si>
  <si>
    <t>TABOAO DA SERRA</t>
  </si>
  <si>
    <t>EMBU DAS ARTES</t>
  </si>
  <si>
    <t>PORTO FERREIRA</t>
  </si>
  <si>
    <t>JARAGUA</t>
  </si>
  <si>
    <t>ESTRADA</t>
  </si>
  <si>
    <t>SAO JOSE DOS CAMPOS</t>
  </si>
  <si>
    <t>SUL 3</t>
  </si>
  <si>
    <t>CIDADE DUTRA</t>
  </si>
  <si>
    <t>SANTO ANDRE</t>
  </si>
  <si>
    <t>LEME</t>
  </si>
  <si>
    <t>MOGI DAS CRUZES</t>
  </si>
  <si>
    <t>RIO GRANDE DA SERRA</t>
  </si>
  <si>
    <t>TAUBATE</t>
  </si>
  <si>
    <t>CACAPAVA</t>
  </si>
  <si>
    <t>MOCOCA</t>
  </si>
  <si>
    <t>VILA FORMOSA</t>
  </si>
  <si>
    <t>JARDIM SATELITE</t>
  </si>
  <si>
    <t>ASSIS</t>
  </si>
  <si>
    <t>ZONA RURAL</t>
  </si>
  <si>
    <t>BAURU</t>
  </si>
  <si>
    <t>CANDIDO MOTA</t>
  </si>
  <si>
    <t>SAO JOSE DO RIO PRETO</t>
  </si>
  <si>
    <t>SUZANO</t>
  </si>
  <si>
    <t>JARDIM SAO JOSE</t>
  </si>
  <si>
    <t>FERRAZ DE VASCONCELOS</t>
  </si>
  <si>
    <t>LESTE 3</t>
  </si>
  <si>
    <t>FERNANDOPOLIS</t>
  </si>
  <si>
    <t>VOTORANTIM</t>
  </si>
  <si>
    <t>CAPIVARI</t>
  </si>
  <si>
    <t>CAMPINAS OESTE</t>
  </si>
  <si>
    <t>JACAREI</t>
  </si>
  <si>
    <t>OURINHOS</t>
  </si>
  <si>
    <t>ARARAS</t>
  </si>
  <si>
    <t>JARDIM CANDIDA</t>
  </si>
  <si>
    <t>VILA PRUDENTE</t>
  </si>
  <si>
    <t>PRESIDENTE PRUDENTE</t>
  </si>
  <si>
    <t>JARDIM PAULISTA</t>
  </si>
  <si>
    <t>JANDIRA</t>
  </si>
  <si>
    <t>SOROCABA</t>
  </si>
  <si>
    <t>COTIA</t>
  </si>
  <si>
    <t>TAQUARITINGA</t>
  </si>
  <si>
    <t>PERUIBE</t>
  </si>
  <si>
    <t>MONTE MOR</t>
  </si>
  <si>
    <t>SAO ROQUE</t>
  </si>
  <si>
    <t>TATUI</t>
  </si>
  <si>
    <t>SANTANA</t>
  </si>
  <si>
    <t>PINHEIROS</t>
  </si>
  <si>
    <t>BARRETOS</t>
  </si>
  <si>
    <t>SAO JOAQUIM DA BARRA</t>
  </si>
  <si>
    <t>JAU</t>
  </si>
  <si>
    <t>LIMEIRA</t>
  </si>
  <si>
    <t>PINDAMONHANGABA</t>
  </si>
  <si>
    <t>SANTANA DE PARNAIBA</t>
  </si>
  <si>
    <t>REGISTRO</t>
  </si>
  <si>
    <t>TUPA</t>
  </si>
  <si>
    <t>SAO CARLOS</t>
  </si>
  <si>
    <t>RIO CLARO</t>
  </si>
  <si>
    <t>MIRACATU</t>
  </si>
  <si>
    <t>NARCISO DE MEDEIROS ENG AGRONOMO ETEC</t>
  </si>
  <si>
    <t>IGUAPE</t>
  </si>
  <si>
    <t>TRES BARRAS</t>
  </si>
  <si>
    <t>RODOVIA CASEMIRO TEIXEIRA</t>
  </si>
  <si>
    <t>KM51,5</t>
  </si>
  <si>
    <t>ETEC.IGUAPE@ETEC.SP.GOV.BR</t>
  </si>
  <si>
    <t>SANTO ANASTACIO</t>
  </si>
  <si>
    <t>GUARUJA</t>
  </si>
  <si>
    <t>JOSE BONIFACIO</t>
  </si>
  <si>
    <t>ANDRADINA</t>
  </si>
  <si>
    <t>INDAIA</t>
  </si>
  <si>
    <t>SAO MATEUS</t>
  </si>
  <si>
    <t>CAMPOS ELISEOS</t>
  </si>
  <si>
    <t>SANTA CECILIA</t>
  </si>
  <si>
    <t>CASA VERDE</t>
  </si>
  <si>
    <t>BUTANTA</t>
  </si>
  <si>
    <t>RIO DAS PEDRAS</t>
  </si>
  <si>
    <t>ITAQUAQUECETUBA</t>
  </si>
  <si>
    <t>POA</t>
  </si>
  <si>
    <t>ITANHAEM</t>
  </si>
  <si>
    <t>GUAIANASES</t>
  </si>
  <si>
    <t>BIRIGUI</t>
  </si>
  <si>
    <t>ITARARE</t>
  </si>
  <si>
    <t>LENCOIS PAULISTA</t>
  </si>
  <si>
    <t>SAO FRANCISCO</t>
  </si>
  <si>
    <t>ANCHIETA</t>
  </si>
  <si>
    <t>BARUERI</t>
  </si>
  <si>
    <t>AVARE</t>
  </si>
  <si>
    <t>IPIRANGA</t>
  </si>
  <si>
    <t>JARDIM PRIMAVERA</t>
  </si>
  <si>
    <t>SANTA FE DO SUL</t>
  </si>
  <si>
    <t>PENAPOLIS</t>
  </si>
  <si>
    <t>POUSO ALEGRE</t>
  </si>
  <si>
    <t>VILA NERY</t>
  </si>
  <si>
    <t>APIAI</t>
  </si>
  <si>
    <t>RANCHARIA</t>
  </si>
  <si>
    <t>SANTA CRUZ DO RIO PARDO</t>
  </si>
  <si>
    <t>PERUS</t>
  </si>
  <si>
    <t>ITAPIRA</t>
  </si>
  <si>
    <t>IGARAPAVA</t>
  </si>
  <si>
    <t>SANTA BARBARA D'OESTE</t>
  </si>
  <si>
    <t>SANTA BARBARA D OESTE</t>
  </si>
  <si>
    <t>CIDADE NOVA</t>
  </si>
  <si>
    <t xml:space="preserve">QUINTINO BOCAIUVA </t>
  </si>
  <si>
    <t>AGUAI</t>
  </si>
  <si>
    <t>MAIRINQUE</t>
  </si>
  <si>
    <t>MAIRIPORA</t>
  </si>
  <si>
    <t>TERRA PRETA</t>
  </si>
  <si>
    <t>ADAMANTINA</t>
  </si>
  <si>
    <t>JARDIM SAO LUIS</t>
  </si>
  <si>
    <t>CHACARA MUNICIPAL</t>
  </si>
  <si>
    <t>JABOTICABAL</t>
  </si>
  <si>
    <t>CAJAMAR</t>
  </si>
  <si>
    <t>MIRASSOL</t>
  </si>
  <si>
    <t>FRANCISCO MORATO</t>
  </si>
  <si>
    <t xml:space="preserve">JOSE BONIFACIO </t>
  </si>
  <si>
    <t>CENTRO DE CONVIVENCIA INFANTIL DE SAO PAULO - PAULA SOUZA</t>
  </si>
  <si>
    <t>CORONEL FERNANDO PRESTES</t>
  </si>
  <si>
    <t>MIRIAM.YAMADA@CPS.SP.GOV.BR</t>
  </si>
  <si>
    <t>SAO MANUEL</t>
  </si>
  <si>
    <t>SAO SEBASTIAO</t>
  </si>
  <si>
    <t>SANTO AMARO</t>
  </si>
  <si>
    <t>MONGAGUA</t>
  </si>
  <si>
    <t>JARDIM SAO FRANCISCO</t>
  </si>
  <si>
    <t>CIDADE TIRADENTES</t>
  </si>
  <si>
    <t>JARDIM DO LUAR (FAZENDINHA)</t>
  </si>
  <si>
    <t>DISTRITO INDUSTRIAL</t>
  </si>
  <si>
    <t>RIBEIRAO PIRES</t>
  </si>
  <si>
    <t>CIDADE JARDIM</t>
  </si>
  <si>
    <t>BATATAIS</t>
  </si>
  <si>
    <t>JARDIM SAO PAULO</t>
  </si>
  <si>
    <t>ARARAQUARA</t>
  </si>
  <si>
    <t>RODOVIA</t>
  </si>
  <si>
    <t>PONTE NOVA</t>
  </si>
  <si>
    <t>MARINES TEODORO DE FREITAS ALMEIDA PROFA ETEC</t>
  </si>
  <si>
    <t>NOVO HORIZONTE</t>
  </si>
  <si>
    <t>AVENIDA CORONEL JUNQUEIRA</t>
  </si>
  <si>
    <t>E212ACAD@CPS.SP.GOV.BR</t>
  </si>
  <si>
    <t>RUBIAO JUNIOR</t>
  </si>
  <si>
    <t>PIEDADE</t>
  </si>
  <si>
    <t>VARGEM GRANDE DO SUL</t>
  </si>
  <si>
    <t>LAJEADO</t>
  </si>
  <si>
    <t>PALMITAL</t>
  </si>
  <si>
    <t>IDIO ZUCCHI PROFESSOR ETEC</t>
  </si>
  <si>
    <t>BEBEDOURO</t>
  </si>
  <si>
    <t>PARQUE RESIDENCIAL ELDORADO</t>
  </si>
  <si>
    <t>RUA LUCIO SARTI</t>
  </si>
  <si>
    <t>E151ADM@CPS.SP.GOV.BR</t>
  </si>
  <si>
    <t>SAO PEDRO</t>
  </si>
  <si>
    <t>OLIMPIA</t>
  </si>
  <si>
    <t>JARDIM EUROPA</t>
  </si>
  <si>
    <t>VOTUPORANGA</t>
  </si>
  <si>
    <t>ARUJA</t>
  </si>
  <si>
    <t>ESPIRITO SANTO DO PINHAL</t>
  </si>
  <si>
    <t>ALTO DA BOA VISTA</t>
  </si>
  <si>
    <t>MIRANTE DO PARANAPANEMA</t>
  </si>
  <si>
    <t>KM 05</t>
  </si>
  <si>
    <t>TAQUARITUBA</t>
  </si>
  <si>
    <t>ITUVERAVA</t>
  </si>
  <si>
    <t>JARDIM CIDADE PIRITUBA</t>
  </si>
  <si>
    <t>VILA GUSTAVO CORREIA</t>
  </si>
  <si>
    <t>CANINDE</t>
  </si>
  <si>
    <t>ATIBAIA</t>
  </si>
  <si>
    <t>DRACENA</t>
  </si>
  <si>
    <t>CUBATAO</t>
  </si>
  <si>
    <t>SEBASTIANA DE BARROS DONA ETEC</t>
  </si>
  <si>
    <t>FAZENDA DA SERRA</t>
  </si>
  <si>
    <t>VIA</t>
  </si>
  <si>
    <t>E102DIR@CPS.SP.GOV.BR</t>
  </si>
  <si>
    <t>PARAGUACU PAULISTA</t>
  </si>
  <si>
    <t>IBITINGA</t>
  </si>
  <si>
    <t>GUARIBA</t>
  </si>
  <si>
    <t>BROOKLIN PAULISTA</t>
  </si>
  <si>
    <t>TAQUARIVAI</t>
  </si>
  <si>
    <t>PEDREGULHO</t>
  </si>
  <si>
    <t>PARQUE NOVO MUNDO</t>
  </si>
  <si>
    <t>VILA MARIA</t>
  </si>
  <si>
    <t>VILA LEOPOLDINA</t>
  </si>
  <si>
    <t>CAMPO BELO</t>
  </si>
  <si>
    <t>MONTE ALTO</t>
  </si>
  <si>
    <t>VILA ANDRADE</t>
  </si>
  <si>
    <t>RAPOSO TAVARES</t>
  </si>
  <si>
    <t>COTEL - COLÉGIO TÉCNICO DE LORENA - PROF NELSON PESCIOTTA</t>
  </si>
  <si>
    <t xml:space="preserve">CAMPINHO </t>
  </si>
  <si>
    <t>COTEL@EEL.USP.BR</t>
  </si>
  <si>
    <t>MOOCA</t>
  </si>
  <si>
    <t>BARRA BONITA</t>
  </si>
  <si>
    <t>GRAMADO</t>
  </si>
  <si>
    <t>JARDIM NOVA ITALIA</t>
  </si>
  <si>
    <t>MATAO</t>
  </si>
  <si>
    <t>TEODORO SAMPAIO</t>
  </si>
  <si>
    <t>ESTACAO</t>
  </si>
  <si>
    <t>SANTA ISABEL</t>
  </si>
  <si>
    <t>SERRANA</t>
  </si>
  <si>
    <t>ILHA SOLTEIRA</t>
  </si>
  <si>
    <t>ZONA SUL</t>
  </si>
  <si>
    <t>CACHOEIRA PAULISTA</t>
  </si>
  <si>
    <t>JARDIM PROGRESSO</t>
  </si>
  <si>
    <t>JARDIM AEROPORTO</t>
  </si>
  <si>
    <t>PARQUE UNIVERSITARIO</t>
  </si>
  <si>
    <t>JANIO QUADROS GOVERNADOR</t>
  </si>
  <si>
    <t>ESTRADA MUNICIPAL</t>
  </si>
  <si>
    <t>MONTE APRAZIVEL</t>
  </si>
  <si>
    <t>JARDIM BOA VISTA</t>
  </si>
  <si>
    <t>RUA RUI BARBOSA</t>
  </si>
  <si>
    <t>VILA PLANALTO</t>
  </si>
  <si>
    <t>SAO JOSE DO RIO PARDO</t>
  </si>
  <si>
    <t>JARDIM ITAMARATY</t>
  </si>
  <si>
    <t>ALCIDIO DE SOUZA PRADO PROF ETEC</t>
  </si>
  <si>
    <t>ORLANDIA</t>
  </si>
  <si>
    <t>AVENIDA DEZ</t>
  </si>
  <si>
    <t>DIR.ALCIDIOSOUZAPRADO@CENTROPAULASOUZA.SP.GOV.BR</t>
  </si>
  <si>
    <t>RURAL</t>
  </si>
  <si>
    <t>KM 03</t>
  </si>
  <si>
    <t>BARAO DE GERALDO</t>
  </si>
  <si>
    <t>MANOEL DOS REIS ARAUJO ETEC</t>
  </si>
  <si>
    <t>SANTA RITA DO PASSA QUATRO</t>
  </si>
  <si>
    <t>CINELANDIA</t>
  </si>
  <si>
    <t>AVENIDA PARIS</t>
  </si>
  <si>
    <t>E083DIR@CPS.SP.GOV.BR</t>
  </si>
  <si>
    <t>JARDIM PARQUE MORUMBI</t>
  </si>
  <si>
    <t>JOSE AUGUSTO DE SOUZA E SILVA DOUTOR</t>
  </si>
  <si>
    <t>VILA ROSA</t>
  </si>
  <si>
    <t>SAO SIMAO</t>
  </si>
  <si>
    <t>UIRAPURU ESCOLA TECNICA ESTADUAL</t>
  </si>
  <si>
    <t>JARDIM JOAO XXIII</t>
  </si>
  <si>
    <t>CLAUDE ALBERVILLE FREI</t>
  </si>
  <si>
    <t>E230ACAD@CPS.SP.GOV.BR</t>
  </si>
  <si>
    <t>PORTAL DAS COLINAS</t>
  </si>
  <si>
    <t>BANDEIRANTES</t>
  </si>
  <si>
    <t>TERRAS DO EMBIRUCU</t>
  </si>
  <si>
    <t>JARDIM SAO MIGUEL</t>
  </si>
  <si>
    <t>JARDIM MARIA LUIZA</t>
  </si>
  <si>
    <t>RODOVIA RAPOSO TAVARES</t>
  </si>
  <si>
    <t>BRAS</t>
  </si>
  <si>
    <t>ESCOLA DE APLICACAO DA FACULDADE DE EDUCACAO DA USP</t>
  </si>
  <si>
    <t>CIDADE UNIVERSITARIA</t>
  </si>
  <si>
    <t>EAFEUSP@USP.BR</t>
  </si>
  <si>
    <t>JARDIM BELEM</t>
  </si>
  <si>
    <t>RUA MARECHAL FLORIANO PEIXOTO</t>
  </si>
  <si>
    <t>JARDIM NOVO HORIZONTE</t>
  </si>
  <si>
    <t>JARDIM VERGUEIRO</t>
  </si>
  <si>
    <t>DARIO PACHECO PEDROSO DR ETEC</t>
  </si>
  <si>
    <t>RUA ACACIO PAULINO</t>
  </si>
  <si>
    <t>E049ACAD@CPS.SP.GOV.BR</t>
  </si>
  <si>
    <t xml:space="preserve">VIRGILIO MALTA QUADRA </t>
  </si>
  <si>
    <t>SANTA CRUZ DAS PALMEIRAS</t>
  </si>
  <si>
    <t>CAMPO LIMPO PAULISTA</t>
  </si>
  <si>
    <t>JARDIM PAULISTANO</t>
  </si>
  <si>
    <t>CASA BRANCA</t>
  </si>
  <si>
    <t>IPAUSSU</t>
  </si>
  <si>
    <t>ARICANDUVA</t>
  </si>
  <si>
    <t>IBATE</t>
  </si>
  <si>
    <t>LARANJEIRAS</t>
  </si>
  <si>
    <t xml:space="preserve">ELISIO TEIXEIRA LEITE </t>
  </si>
  <si>
    <t>JARDIM DAS CEREJEIRAS</t>
  </si>
  <si>
    <t>NUCLEO RESIDENCIAL PRESIDENTE GEISEL</t>
  </si>
  <si>
    <t>PRESIDENTE VENCESLAU</t>
  </si>
  <si>
    <t>VILA CARMOSINA</t>
  </si>
  <si>
    <t>CERQUEIRA CESAR</t>
  </si>
  <si>
    <t>VILA WILLIAMS</t>
  </si>
  <si>
    <t>BOTAFOGO</t>
  </si>
  <si>
    <t>KM 11</t>
  </si>
  <si>
    <t>CARMELINA BARBOSA PROFA ETEC</t>
  </si>
  <si>
    <t>BAIRRO DAS ANTAS</t>
  </si>
  <si>
    <t>RODOVIA COMANDANTE JOAO RIBEIRO DE BARROS</t>
  </si>
  <si>
    <t>E052ACAD@CPS.SP.GOV.BR</t>
  </si>
  <si>
    <t>RUA MARECHAL DEODORO</t>
  </si>
  <si>
    <t>JARDIM SAO CAETANO</t>
  </si>
  <si>
    <t>VARGAS PRESIDENTE</t>
  </si>
  <si>
    <t>MIGUELOPOLIS</t>
  </si>
  <si>
    <t>AVENIDA DOS ESTUDANTES</t>
  </si>
  <si>
    <t>AVENIDA NOSSA SENHORA DE FATIMA</t>
  </si>
  <si>
    <t xml:space="preserve">CASTRO ALVES </t>
  </si>
  <si>
    <t>CONCEICAO</t>
  </si>
  <si>
    <t>13 DE MAIO</t>
  </si>
  <si>
    <t>BOA VISTA</t>
  </si>
  <si>
    <t>GUAIANAZES ETEC</t>
  </si>
  <si>
    <t>RUA FELICIANO DE MENDONCA</t>
  </si>
  <si>
    <t>ETE_GUAIANAZES@YAHOO.COM.BR</t>
  </si>
  <si>
    <t>VILA SAO JOAO</t>
  </si>
  <si>
    <t xml:space="preserve">FRANCISCO PIGNATARI </t>
  </si>
  <si>
    <t>RUA MARANHAO</t>
  </si>
  <si>
    <t>VASCO ANTONIO VENCHIARUTTI ETEC</t>
  </si>
  <si>
    <t>TERRA NOVA</t>
  </si>
  <si>
    <t>AVENIDA ENGENHEIRO TASSO PINHEIRO</t>
  </si>
  <si>
    <t>E008ACAD@CPS.SP.GOV.BR</t>
  </si>
  <si>
    <t>AVENIDA ANCHIETA</t>
  </si>
  <si>
    <t>BAETA NEVES</t>
  </si>
  <si>
    <t>VILA INDEPENDENCIA</t>
  </si>
  <si>
    <t xml:space="preserve">NOVA GRANADA </t>
  </si>
  <si>
    <t>PRAIA GRANDE ETEC DE</t>
  </si>
  <si>
    <t>GUILHERMINA</t>
  </si>
  <si>
    <t>GUADALAJARA</t>
  </si>
  <si>
    <t>VILA PRUDENTE DE MORAES</t>
  </si>
  <si>
    <t>CONJUNTO HABITACIONAL SANTA ETELVINA II</t>
  </si>
  <si>
    <t xml:space="preserve">NACOES UNIDAS </t>
  </si>
  <si>
    <t>FERRAZ DE VASCONCELOS ETEC DE</t>
  </si>
  <si>
    <t>PARQUE SAO FRANCISCO</t>
  </si>
  <si>
    <t>E.FVASCONCELOS.ACAD@CENTROPAULOSOUZA.SP.GOV.BR</t>
  </si>
  <si>
    <t>ETEC PROFESSORA MARIA CRISTINA MEDEIROS</t>
  </si>
  <si>
    <t xml:space="preserve">BELGICA </t>
  </si>
  <si>
    <t>E141ACAD@CPS.SP.GOV.BR</t>
  </si>
  <si>
    <t>SAO PAULO ETEC DE</t>
  </si>
  <si>
    <t>PREDIO ARY TORRES</t>
  </si>
  <si>
    <t>FERNANDO PRESTES CORONEL</t>
  </si>
  <si>
    <t>E018ACAD@CPS.SP.GOV.BR</t>
  </si>
  <si>
    <t>CAMBUI</t>
  </si>
  <si>
    <t>CABRALIA PAULISTA</t>
  </si>
  <si>
    <t>RUA 7 DE SETEMBRO</t>
  </si>
  <si>
    <t>CONJUNTO RESIDENCIAL JOSE BONIFACIO</t>
  </si>
  <si>
    <t>AUGUSTO TORTOLERO ARAUJO ETEC</t>
  </si>
  <si>
    <t>BRUMADO</t>
  </si>
  <si>
    <t>RODOVIA SP 284</t>
  </si>
  <si>
    <t>KM 477</t>
  </si>
  <si>
    <t>E039ACAD@CPS.SP.GOV.BR</t>
  </si>
  <si>
    <t>JARDIM NAZARETH</t>
  </si>
  <si>
    <t xml:space="preserve">LAGRIMAS </t>
  </si>
  <si>
    <t>LINS ETEC DE</t>
  </si>
  <si>
    <t>VILA PERIN</t>
  </si>
  <si>
    <t>PEDRO SAO</t>
  </si>
  <si>
    <t>DIR.ETELINS@CENTROPAULASOUZA.SP.GOV.BR</t>
  </si>
  <si>
    <t>VERA CRUZ</t>
  </si>
  <si>
    <t>VARGEM GRANDE DO SUL ETEC DE</t>
  </si>
  <si>
    <t>RUA JOAQUIM ANTONIO DA SILVA</t>
  </si>
  <si>
    <t>E179DIR@CPS.SP.GOV.BR</t>
  </si>
  <si>
    <t>ALFREDO DE BARROS SANTOS PROF ETEC</t>
  </si>
  <si>
    <t xml:space="preserve">ALFONSO GIANNICO </t>
  </si>
  <si>
    <t>ETEALFREDO@UOL.COM.BR</t>
  </si>
  <si>
    <t>OLIMPIA ETEC DE</t>
  </si>
  <si>
    <t>VILA RODRIGUES</t>
  </si>
  <si>
    <t>RUA JOSE PITON</t>
  </si>
  <si>
    <t>E.OLIMPIA.DIR@CENTROPAULASOUZA.SP.GOV.BR</t>
  </si>
  <si>
    <t>ARMANDO BAYEUX DA SILVA PROF ETEC</t>
  </si>
  <si>
    <t>AVENIDA 5</t>
  </si>
  <si>
    <t>DIR.ETERIOCLARO@CENTROPAULASOUZA.SP.GOV.BR</t>
  </si>
  <si>
    <t>JOSE LUIZ VIANA COUTINHO DR ETEC</t>
  </si>
  <si>
    <t>CORREGO TAMBORY</t>
  </si>
  <si>
    <t>ETEJALES@ETEJALES.COM.BR</t>
  </si>
  <si>
    <t>QUATA</t>
  </si>
  <si>
    <t>PAULO ORNELLAS CARVALHO DE BARROS DEP ETEC</t>
  </si>
  <si>
    <t>JOSE RIBEIRO</t>
  </si>
  <si>
    <t>RUA PROFESSOR EDSON JOSE PUGA</t>
  </si>
  <si>
    <t>E093DIR@CPS.SP.GOV.BR</t>
  </si>
  <si>
    <t>ANTONIO DE PADUA CARDOSO ETEC</t>
  </si>
  <si>
    <t>RUA ARTHUR LOPES DE OLIVEIRA</t>
  </si>
  <si>
    <t>E030ACAD@CPS.SP.GOV.BR</t>
  </si>
  <si>
    <t>PAULISTA</t>
  </si>
  <si>
    <t>CACHOEIRA</t>
  </si>
  <si>
    <t>JOAO RAYS COMENDADOR ETEC</t>
  </si>
  <si>
    <t>VILA HABITACIONAL</t>
  </si>
  <si>
    <t>RUA LUDOVICO VICTORIO</t>
  </si>
  <si>
    <t>ETECBARRABONITA@ETECBARRABONITA.COM.BR</t>
  </si>
  <si>
    <t>KM 121</t>
  </si>
  <si>
    <t>ROSARIO</t>
  </si>
  <si>
    <t xml:space="preserve">BANDEIRANTES </t>
  </si>
  <si>
    <t xml:space="preserve">NOVE DE JULHO </t>
  </si>
  <si>
    <t>VILA ACOREANA</t>
  </si>
  <si>
    <t xml:space="preserve">VITAL BRASIL </t>
  </si>
  <si>
    <t>KM 17</t>
  </si>
  <si>
    <t>RUA FLORIANO PEIXOTO</t>
  </si>
  <si>
    <t>KM 02</t>
  </si>
  <si>
    <t>BARONI</t>
  </si>
  <si>
    <t>JOAO BAPTISTA DE LIMA FIGUEIREDO ETEC</t>
  </si>
  <si>
    <t>JARDIM LAVINIA</t>
  </si>
  <si>
    <t xml:space="preserve">AMERICO PEREIRA LIMA </t>
  </si>
  <si>
    <t>E009ACAD@CPS.SP.GOV.BR</t>
  </si>
  <si>
    <t>HERVAL BELLUSCI ENGENHEIRO ETEC</t>
  </si>
  <si>
    <t>ESTRADA SEIS</t>
  </si>
  <si>
    <t>E063ACAD@CPS.SP.GOV.BR</t>
  </si>
  <si>
    <t>ANNA DE OLIVEIRA FERRAZ PROFA ETEC</t>
  </si>
  <si>
    <t>AVENIDA BANDEIRANTES</t>
  </si>
  <si>
    <t>DIR.OLIVEIRAFERRAZ@CENTROPAULASOUZA.SP.GOV.BR</t>
  </si>
  <si>
    <t>MONTEIRO LOBATO</t>
  </si>
  <si>
    <t>VILA XAVIER</t>
  </si>
  <si>
    <t xml:space="preserve">GUARANI </t>
  </si>
  <si>
    <t>BARONESA</t>
  </si>
  <si>
    <t>POA ETEC DE</t>
  </si>
  <si>
    <t>CAMARGO ARANHA PROF ETEC</t>
  </si>
  <si>
    <t>RUA MARCIAL</t>
  </si>
  <si>
    <t>CAMARGOARANHA@TERRA.COM.BR</t>
  </si>
  <si>
    <t>RUA PROFESSORA ANA MOUTINHO GONCALVES</t>
  </si>
  <si>
    <t>CATATAU CCI</t>
  </si>
  <si>
    <t xml:space="preserve">RUA CABO FRIO </t>
  </si>
  <si>
    <t>CATATAU@ADM.FEIS.UNESP.BR</t>
  </si>
  <si>
    <t>VILA MARIA BAIXA</t>
  </si>
  <si>
    <t>CIDADE TIRADENTES ETEC DE</t>
  </si>
  <si>
    <t xml:space="preserve">IGARAPE AGUA AZUL </t>
  </si>
  <si>
    <t>E199ACAD@CPS.SP.GOV.BR</t>
  </si>
  <si>
    <t>ANTONIO PRADO CONSELHEIRO ETEC</t>
  </si>
  <si>
    <t>LOT C AMARAIS</t>
  </si>
  <si>
    <t>AVENIDA CONEGO ANTONIO ROCATO</t>
  </si>
  <si>
    <t>E007ACAD@CPS.SP.GOV.BR</t>
  </si>
  <si>
    <t>FAZENDA DA JUTA</t>
  </si>
  <si>
    <t>PARQUE BELEM ETEC</t>
  </si>
  <si>
    <t xml:space="preserve">ULISSES CRUZ </t>
  </si>
  <si>
    <t>E220ACAD@CPS.SP.GOV.BR</t>
  </si>
  <si>
    <t>VILA CAIUBA</t>
  </si>
  <si>
    <t>PRESIDENTE VARGAS ETEC</t>
  </si>
  <si>
    <t>VILA SUD MENUCI</t>
  </si>
  <si>
    <t xml:space="preserve">ADRIANO FRANCISCO SALGADO </t>
  </si>
  <si>
    <t>E015ACAD@CPS.SP.GOV.BR</t>
  </si>
  <si>
    <t>COTIA ESCOLA TECNICA ESTADUAL DE</t>
  </si>
  <si>
    <t>VILA JOVINA</t>
  </si>
  <si>
    <t xml:space="preserve">MARTINIANO LEMOS LEITE </t>
  </si>
  <si>
    <t>E222DIR@CPS.SP.GOV.BR</t>
  </si>
  <si>
    <t>EMILIO HERNANDEZ AGUILAR DR ETEC</t>
  </si>
  <si>
    <t>ESTRADA DO GOVERNO S/N</t>
  </si>
  <si>
    <t>KM 42</t>
  </si>
  <si>
    <t>OP142@CENTROPAULASOUZA.SP.GOV.BR</t>
  </si>
  <si>
    <t>JOSE SANT'ANA DE CASTRO PROF ETEC</t>
  </si>
  <si>
    <t>RUA DOUTOR OTHON BARCELLOS</t>
  </si>
  <si>
    <t>ETECCRUZEIRO@YAHOO.COM.BR</t>
  </si>
  <si>
    <t>VILA CONSTANCA (BOTUJURU)</t>
  </si>
  <si>
    <t>PORTO GRANDE</t>
  </si>
  <si>
    <t>JARDIM AMERICA DA PENHA</t>
  </si>
  <si>
    <t>AVENIDA CONSELHEIRO ANTONIO PRADO</t>
  </si>
  <si>
    <t>RUA TAMANDARE</t>
  </si>
  <si>
    <t>FRANCISCO NOGUEIRA DE LIMA DR ETEC</t>
  </si>
  <si>
    <t>AVENIDA CORONEL CASTRO</t>
  </si>
  <si>
    <t>E059ACAD@CPS.SP.GOV.BR</t>
  </si>
  <si>
    <t>FRANCISCO FRANCO DEPUTADO ETEC</t>
  </si>
  <si>
    <t>AVENIDA PEDRO MACHADO DE GOES</t>
  </si>
  <si>
    <t>E058DIR@CPS.SP.GOV.BR</t>
  </si>
  <si>
    <t>CHALEZINHO DA ALEGRIA CCI</t>
  </si>
  <si>
    <t>CENTRO EDUCACIONAL</t>
  </si>
  <si>
    <t>RUA ROBERTO SIMONSEN</t>
  </si>
  <si>
    <t>CCI@FCT.UNESP.BR</t>
  </si>
  <si>
    <t xml:space="preserve">OROZIMBO MAIA </t>
  </si>
  <si>
    <t>KM 3</t>
  </si>
  <si>
    <t>VILA BARUEL</t>
  </si>
  <si>
    <t>CENTRO DE CONVIVENCIA INFANTIL - COSEAS USP</t>
  </si>
  <si>
    <t>PARQUE ARNOLD SCHIMIDT</t>
  </si>
  <si>
    <t>SANCARLENSE TRABALHADOR</t>
  </si>
  <si>
    <t>SCCECI@SC.USP.BR</t>
  </si>
  <si>
    <t>MARIA AUGUSTA SARAIVA DRA ETEC</t>
  </si>
  <si>
    <t>RUA GUAIANASES</t>
  </si>
  <si>
    <t>E154OP@CPS.SP.GOV.BR</t>
  </si>
  <si>
    <t>JARDIM VILA FORMOSA</t>
  </si>
  <si>
    <t xml:space="preserve">TUPINAMBAS </t>
  </si>
  <si>
    <t>CARMINE BIAGIO TUNDISI PROF ETEC</t>
  </si>
  <si>
    <t>PREFEITO ANTONIO JULIO TOLEDO GARCIA LOPES</t>
  </si>
  <si>
    <t>E147DIR@CPS.SP.GOV.BR</t>
  </si>
  <si>
    <t>MILTON GAZZETTI PROFESSOR ETEC</t>
  </si>
  <si>
    <t>LAGOA SECA</t>
  </si>
  <si>
    <t>ESTRADA DO CORREGO DO VEADO</t>
  </si>
  <si>
    <t>SECRETARIA.MG@ETEC.SP.GOV.BR</t>
  </si>
  <si>
    <t>CAIEIRAS ETEC DE</t>
  </si>
  <si>
    <t xml:space="preserve">ERMENIO DE OLIVEIRA PENTEADO </t>
  </si>
  <si>
    <t>E279ADM@CPS.SP.GOV.BR</t>
  </si>
  <si>
    <t>VILA CARMEM</t>
  </si>
  <si>
    <t xml:space="preserve">RAPOSO TAVARES </t>
  </si>
  <si>
    <t>DENTE DE LEITE CCI</t>
  </si>
  <si>
    <t>JARDIM SAO DIMAS</t>
  </si>
  <si>
    <t>FRANCISCO JOSE LONGO ENGENHEIRO</t>
  </si>
  <si>
    <t>JANAINA@ICT.UNESP.BR</t>
  </si>
  <si>
    <t xml:space="preserve">RIO GRANDE DO NORTE </t>
  </si>
  <si>
    <t>CAROCHINHA CRECHE - COSEAS USP</t>
  </si>
  <si>
    <t>VILA MONTE ALEGRE</t>
  </si>
  <si>
    <t>RETELES@USP.BR</t>
  </si>
  <si>
    <t>SITIO MORRO GRANDE</t>
  </si>
  <si>
    <t>JARDIM MARAJOARA</t>
  </si>
  <si>
    <t>ETEC PROFESSORA ILZA NASCIMENTO PINTUS</t>
  </si>
  <si>
    <t>PARQUE RESIDENCIAL AQUARIUS</t>
  </si>
  <si>
    <t xml:space="preserve">SALMAO </t>
  </si>
  <si>
    <t>E.JCAMPOS.DIR@CENTROPAULASOUZA.SP.GOV.BR</t>
  </si>
  <si>
    <t>VILA VOTOCEL</t>
  </si>
  <si>
    <t>JOAO GOMES DE ARAUJO ETEC</t>
  </si>
  <si>
    <t>RUA.JOSE BENEDITO CURSINO</t>
  </si>
  <si>
    <t>E068DIR@CPS.SP.GOV.BR</t>
  </si>
  <si>
    <t xml:space="preserve">RIBEIRO DE BARROS </t>
  </si>
  <si>
    <t>PAULINO BOTELHO ETEC</t>
  </si>
  <si>
    <t>SECRETARIA@ETEPB.COM.BR</t>
  </si>
  <si>
    <t>EAD ESCOLA DE ARTE DRAMATICA DA USP</t>
  </si>
  <si>
    <t>LUCIO MARTINS RODRIGUES PROFESSOR</t>
  </si>
  <si>
    <t>EAD@USP.BR</t>
  </si>
  <si>
    <t>SAO JOSE DO RIO PARDO ETEC</t>
  </si>
  <si>
    <t>AVENIDA ALEXANDRE CARLOS DE MELO</t>
  </si>
  <si>
    <t>E150ACAD@CPS.SP.GOV.BR</t>
  </si>
  <si>
    <t>SAPOPEMBA ETEC DE</t>
  </si>
  <si>
    <t xml:space="preserve">BENJAMIN DE TUDELA </t>
  </si>
  <si>
    <t>E172ACAD@CPS.SP.GOV.BR</t>
  </si>
  <si>
    <t>RESTINGA</t>
  </si>
  <si>
    <t>GRUPO DE ESTUDO DA EDUCAÇÃO À DISTÂNCIA</t>
  </si>
  <si>
    <t>ROGERIO.TEIXEIRA@CPS.SP.GOV.BR</t>
  </si>
  <si>
    <t>LAGEADO</t>
  </si>
  <si>
    <t>SAO ROQUE ETEC DE</t>
  </si>
  <si>
    <t>JARDIM RENE</t>
  </si>
  <si>
    <t>RUA VINTE E DOIS DE ABRIL</t>
  </si>
  <si>
    <t>DIRECAO@ETESAOROQUE.COM.BR</t>
  </si>
  <si>
    <t>AVENIDA SANTANA</t>
  </si>
  <si>
    <t>REMEDIOS</t>
  </si>
  <si>
    <t>CENTRAL CRECHE PRE ESCOLA - COSEAS USP</t>
  </si>
  <si>
    <t xml:space="preserve">UNIVERSIDADE </t>
  </si>
  <si>
    <t>CCENTRAL@USP.BR</t>
  </si>
  <si>
    <t>SANTA ISABEL ESCOLA TECNICA ESTADUAL DE</t>
  </si>
  <si>
    <t>ETECSANTAISABEL@GMAIL.COM</t>
  </si>
  <si>
    <t xml:space="preserve">JOAO JULIAO MOREIRA </t>
  </si>
  <si>
    <t>JORGE STREET ETEC</t>
  </si>
  <si>
    <t>RUA BELL ALIANCE</t>
  </si>
  <si>
    <t>E011ADM@CPS.SP.GOV.BR</t>
  </si>
  <si>
    <t>POLIVALENTE DE AMERICANA ETEC</t>
  </si>
  <si>
    <t>JARDIM NOSSA SENHORA DE  FATIMA</t>
  </si>
  <si>
    <t>E006ACAD@CPS.SP.GOV.BR</t>
  </si>
  <si>
    <t>PARQUE SANTA BARBARA</t>
  </si>
  <si>
    <t>ETEC DE APIAI</t>
  </si>
  <si>
    <t>RUA TENENTE BERNARDO RODRIGUES DIAS MARTINS</t>
  </si>
  <si>
    <t>E281DIR@CPS.SP.GOV.BR</t>
  </si>
  <si>
    <t>CAROLINO DA MOTTA E SILVA DR ETEC</t>
  </si>
  <si>
    <t>FAZENDA DO ESTADO</t>
  </si>
  <si>
    <t>KM 204</t>
  </si>
  <si>
    <t>RODOVIA  ESPIRITO  SANTO DO PINHAL ANDRADAS</t>
  </si>
  <si>
    <t>E047ACAD@CPS.SP.GOV.BR</t>
  </si>
  <si>
    <t>AVENIDA JOSE BATISTA CAMPOS</t>
  </si>
  <si>
    <t>JARDIM SAO CRISTOVAO</t>
  </si>
  <si>
    <t xml:space="preserve">SOLEDADE DE MINAS </t>
  </si>
  <si>
    <t>JOSE BONIFACIO CTA UNESP CAMPUS JABOTICABAL</t>
  </si>
  <si>
    <t>PROFESSOR PAULO DONATO CASTELLANE</t>
  </si>
  <si>
    <t>ANA@CTA.UNESP.BR</t>
  </si>
  <si>
    <t>IBITINGA ETEC DE</t>
  </si>
  <si>
    <t>RUA ROSALBINO TUCCI</t>
  </si>
  <si>
    <t>E161DIR@CPS.SP.GOV.BR</t>
  </si>
  <si>
    <t>CRECHE E PRE ESCOLA SAUDE</t>
  </si>
  <si>
    <t>ARNALDO DOUTOR</t>
  </si>
  <si>
    <t>CSAUDE@USP.BR</t>
  </si>
  <si>
    <t>RUA HUMAITA</t>
  </si>
  <si>
    <t>ANTONIO EUFRASIO DE TOLEDO PROF DR ETEC</t>
  </si>
  <si>
    <t>VILA NOVA PRUDENTE</t>
  </si>
  <si>
    <t>KM 561</t>
  </si>
  <si>
    <t>DIR.EUFRASIODETOLEDO@CENTROPAULASOUZA.SP.GOV.BR</t>
  </si>
  <si>
    <t>GUSTAVO TEIXEIRA ETEC</t>
  </si>
  <si>
    <t>JARDIM HOLIDAY</t>
  </si>
  <si>
    <t>RUA MANOEL ESTEVAN DIAS</t>
  </si>
  <si>
    <t xml:space="preserve">ETECGUSTAVOTEIXEIRA@YAHOO.COM.BR  </t>
  </si>
  <si>
    <t>TIQUATIRA ETEC</t>
  </si>
  <si>
    <t>AVENIDA CONDESSA ELISABETH DE ROBIANO</t>
  </si>
  <si>
    <t>SECRETARIA@ETECTIQUATIRA.COM.BR</t>
  </si>
  <si>
    <t>RUA NATAL</t>
  </si>
  <si>
    <t>RUA CESARIO MOTA</t>
  </si>
  <si>
    <t>SEBASTIANA AUGUSTA DE MORAES ETEC</t>
  </si>
  <si>
    <t>ESTRADA VICINAL SEBASTIAO LOURENCO DA SILVA</t>
  </si>
  <si>
    <t>KM11</t>
  </si>
  <si>
    <t>E028ACAD@CPS.SP.GOV.BR</t>
  </si>
  <si>
    <t>JADYR SALLES PROFESSOR ETEC</t>
  </si>
  <si>
    <t>AVENIDA PROFESSOR HENRIQUE DA MOTTA FONSECA JUNIOR</t>
  </si>
  <si>
    <t>E202ACAD@CPS.SP.GOV.BR</t>
  </si>
  <si>
    <t>PIEDADE ETEC DE</t>
  </si>
  <si>
    <t>PAULAS E MENDES</t>
  </si>
  <si>
    <t>RUA BENTO XAVIER DE OLIVEIRA</t>
  </si>
  <si>
    <t>E203DIR@CPS.SP.GOV.BR</t>
  </si>
  <si>
    <t>CAMPINAS COLEGIO TECNICO DE - UNICAMP</t>
  </si>
  <si>
    <t>RUA CULTO A CIENCIA</t>
  </si>
  <si>
    <t>IONE@COTUCA.UNICAMP.BR</t>
  </si>
  <si>
    <t>GUSTAVO KLUG TENENTE AVIADOR ETEC</t>
  </si>
  <si>
    <t>ANTONIO VANN ESS PADRE</t>
  </si>
  <si>
    <t>CTPS348@TERRA.COM.BR</t>
  </si>
  <si>
    <t>LIMEIRA COLEGIO TECNICO DE UNICAMP</t>
  </si>
  <si>
    <t>RUA PASCHOAL MARMO</t>
  </si>
  <si>
    <t>SECRETARIA@COTIL.UNICAMP.BR</t>
  </si>
  <si>
    <t xml:space="preserve">CRUZEIRO DO SUL </t>
  </si>
  <si>
    <t>JARAGUA ESCOLA TECNICA ESTADUAL</t>
  </si>
  <si>
    <t xml:space="preserve">JAIRO DE ALMEIDA MACHADO </t>
  </si>
  <si>
    <t>E228ACAD@CPS.SP.GOV.BR</t>
  </si>
  <si>
    <t>VILA TUPY</t>
  </si>
  <si>
    <t>ABDIAS DO NASCIMENTO ETEC</t>
  </si>
  <si>
    <t>E224ACAD@CPS.SP.GOV.BR</t>
  </si>
  <si>
    <t>ELIAS MIGUEL JUNIOR PROFESSOR ETEC</t>
  </si>
  <si>
    <t xml:space="preserve">IRMA FERRAREZI </t>
  </si>
  <si>
    <t>LUIZ PIRES BARBOSA PROF ETEC</t>
  </si>
  <si>
    <t>AGUA DO JACU</t>
  </si>
  <si>
    <t>RODOVIA SP 266</t>
  </si>
  <si>
    <t>E081DIR@CPS.SP.GOV.BR</t>
  </si>
  <si>
    <t xml:space="preserve">AFONSO PENA </t>
  </si>
  <si>
    <t>NOVA ODESSA ETEC DE</t>
  </si>
  <si>
    <t>PARQUE HARMONIA</t>
  </si>
  <si>
    <t>RUA TEOFILO SNIKER</t>
  </si>
  <si>
    <t>E.NODESSA.ACAD@CENTROPAULASOUZA.SP.GOV.BR</t>
  </si>
  <si>
    <t>LUIZ CESAR COUTO DR ETEC</t>
  </si>
  <si>
    <t>AGUINHA - SP</t>
  </si>
  <si>
    <t>RODOVIA SP 052, ANTONIO FARINASSO</t>
  </si>
  <si>
    <t>DIR.LUIZCESARCOUTO@CENTROPAULASOUZA.SP.GOV.BR</t>
  </si>
  <si>
    <t>CONJUNTO PROMORAR RAPOSO TAVARES</t>
  </si>
  <si>
    <t>FRANCISCO GARCIA ETEC</t>
  </si>
  <si>
    <t>DIR.FRANCISCOGARCIA@CENTROPAULASOUZA.SP.GOV.BR</t>
  </si>
  <si>
    <t>PARQUE RESIDENCIAL BRABANCIA I</t>
  </si>
  <si>
    <t>FEG UNESP CCI</t>
  </si>
  <si>
    <t>ARIBERTO PEREIRA DA CUNHA DOUTOR</t>
  </si>
  <si>
    <t>CTIG@FEG.UNESP.BR</t>
  </si>
  <si>
    <t>MARTIN LUTHER KING ETEC</t>
  </si>
  <si>
    <t>RUA APUCARANA</t>
  </si>
  <si>
    <t>ETEMLK@TERRA.COM.BR</t>
  </si>
  <si>
    <t>JOSE DAGNONI DR PROF ETEC</t>
  </si>
  <si>
    <t>RUA ANTONIO PEDROSO</t>
  </si>
  <si>
    <t>DIR.JOSEDAGNONI@CENTROPAULASOUZA.SP.GOV.BR</t>
  </si>
  <si>
    <t>MARTINHO DI CIERO ETEC</t>
  </si>
  <si>
    <t>AVENIDA BARATA RIBEIRO</t>
  </si>
  <si>
    <t>E086ACAD@CPS.SP.GOV.BR</t>
  </si>
  <si>
    <t>ETEC ITAQUERA II</t>
  </si>
  <si>
    <t>AVENIDA MIGUEL INACIO CURI</t>
  </si>
  <si>
    <t>LAURINDO ALVES QUEIROZ ETEC</t>
  </si>
  <si>
    <t>FAZENDA LAGEADO</t>
  </si>
  <si>
    <t>AGROMIG@NETSITE.COM.BR</t>
  </si>
  <si>
    <t>VILA MENDONCA</t>
  </si>
  <si>
    <t>CEPAM ETEC</t>
  </si>
  <si>
    <t>LINEU PRESTES PROFESSOR</t>
  </si>
  <si>
    <t>EDSON GALVAO PROF ETEC</t>
  </si>
  <si>
    <t>CAPAO ALTO</t>
  </si>
  <si>
    <t>ESTRADA MUNICIPAL GLADYS BERNARDES MINHOTO</t>
  </si>
  <si>
    <t>E053ADM@CPS.SP.GOV.BR</t>
  </si>
  <si>
    <t>RUA GENERAL CARNEIRO</t>
  </si>
  <si>
    <t>ARY DE CAMARGO PEDROSO ETEC</t>
  </si>
  <si>
    <t>JOAO CONCEICAO DOUTOR</t>
  </si>
  <si>
    <t>E193ACAD@CPS.SP.GOV.BR</t>
  </si>
  <si>
    <t>PERTINHO DA MAMAE UNESP-CAMPUS BOTUCATU CCI</t>
  </si>
  <si>
    <t>CAMPUS DA UNESP</t>
  </si>
  <si>
    <t>CCI@BTU.UNESP.BR</t>
  </si>
  <si>
    <t>ARNALDO PEREIRA CHEREGATTI ETEC</t>
  </si>
  <si>
    <t>JOAQUIM JOSE</t>
  </si>
  <si>
    <t>E215DIR@CPS.SP.GOV.BR</t>
  </si>
  <si>
    <t>BONFIM</t>
  </si>
  <si>
    <t>JULIO DE MESQUITA ETEC</t>
  </si>
  <si>
    <t>JUSTINO PAIXAO PREFEITO</t>
  </si>
  <si>
    <t>E014ACAD@CPS.SP.GOV.BR</t>
  </si>
  <si>
    <t>PEDRO LEME BRISOLLA SOBRINHO PROF ETEC</t>
  </si>
  <si>
    <t>AVENIDA ANTONIO CARLOS DE ABREU  SODRE</t>
  </si>
  <si>
    <t>DIR.BRISOLLASOBRINHO@CENTROPAULASOUZA.SP.GOV.BR</t>
  </si>
  <si>
    <t>FRANCISCO DOS SANTOS PROF ETEC</t>
  </si>
  <si>
    <t>RODOVIA CONDE FRANCISCO MATARAZZO JUNIOR</t>
  </si>
  <si>
    <t>KM 127</t>
  </si>
  <si>
    <t>E057DIR@CPS.SP.GOV.BR</t>
  </si>
  <si>
    <t>BENTO QUIRINO ETEC</t>
  </si>
  <si>
    <t>E043ACAD@CPS.SP.GOV.BR</t>
  </si>
  <si>
    <t>ARISTOTELES FERREIRA ETEC</t>
  </si>
  <si>
    <t>AVENIDA EPITACIO PESSOA</t>
  </si>
  <si>
    <t>D_EDUARDA@HOTMAIL.COM</t>
  </si>
  <si>
    <t>SANTA IFIGENIA ETEC</t>
  </si>
  <si>
    <t>SANTA EFIGENIA</t>
  </si>
  <si>
    <t>COUTO DE MAGALHAES GENERAL</t>
  </si>
  <si>
    <t>E260ACAD@CPS.SP.GOV.BR</t>
  </si>
  <si>
    <t>PARQUE PAINEIRAS</t>
  </si>
  <si>
    <t>JOSE ESTEVES PREFEITO ETEC</t>
  </si>
  <si>
    <t>MACUCAO</t>
  </si>
  <si>
    <t xml:space="preserve">RODOVIA DONATO FRANCISCO SASSI </t>
  </si>
  <si>
    <t>KM5</t>
  </si>
  <si>
    <t>CONTATO@ETECERQUEIRA.COM.BR</t>
  </si>
  <si>
    <t>ERMELINDA GIANNINI TEIXEIRA PROFA ETEC</t>
  </si>
  <si>
    <t xml:space="preserve">FERNAO DIAS FALCAO </t>
  </si>
  <si>
    <t>E.ETEIXEIRA.DIR@CENTROPAULASOUZA.SP.GOV.BR</t>
  </si>
  <si>
    <t>BALNEARIO JUSSARA</t>
  </si>
  <si>
    <t>JOSE COURY DR ETEC</t>
  </si>
  <si>
    <t>AVENIDA PREFEITO NICOLAU MARINO</t>
  </si>
  <si>
    <t>E071DIR.@CPS.SP.GOV.BR</t>
  </si>
  <si>
    <t>JOSE ROCHA MENDES ETEC</t>
  </si>
  <si>
    <t xml:space="preserve">AMERICO VESPUCCI </t>
  </si>
  <si>
    <t>E.JRMENDES.ACAD@CENTROPAULASOUZA.SP.GOV.BR</t>
  </si>
  <si>
    <t>JOSE NUNES DIAS PADRE ETEC</t>
  </si>
  <si>
    <t>BACURI</t>
  </si>
  <si>
    <t>ESTRADA DO BACURI</t>
  </si>
  <si>
    <t>E075DIR@CPS.SP.GOV.BR</t>
  </si>
  <si>
    <t>UNIVERSIDADE ESTADUAL PAULISTA CCI</t>
  </si>
  <si>
    <t>AVENIDA DOM ANTONIO</t>
  </si>
  <si>
    <t>ELI@ASSIS.UNESP.BR</t>
  </si>
  <si>
    <t>CEFOR DE PESSOAL DA SAUDE ARARAQUARA</t>
  </si>
  <si>
    <t>VILA NOSSA SENHORA DO CARMO</t>
  </si>
  <si>
    <t xml:space="preserve">MARTINHO GERHARD ROLFSEN </t>
  </si>
  <si>
    <t>CEFOR-ARARAQUARA@SAUDE.SP.GOV.BR</t>
  </si>
  <si>
    <t>ADOLPHO BEREZIN ETEC</t>
  </si>
  <si>
    <t>AVENIDA MONTEIRO LOBATO</t>
  </si>
  <si>
    <t>ETEAB@UOL.COM.BR</t>
  </si>
  <si>
    <t>CURT WALTER OTTO BAUMGART ETEC DE ESPORTES</t>
  </si>
  <si>
    <t xml:space="preserve">PAULO LORENZANI </t>
  </si>
  <si>
    <t xml:space="preserve">FREDERICO GROTTE </t>
  </si>
  <si>
    <t>CARMELINO CORREA JR PROF ETEC</t>
  </si>
  <si>
    <t>CITY PETROPOLI</t>
  </si>
  <si>
    <t>RODOVIA CANDIDO PORTINARI</t>
  </si>
  <si>
    <t>KM 405</t>
  </si>
  <si>
    <t>DIR.CORREAJUNIOR@CENTROPAULASOUZA.SP.GOV.BR</t>
  </si>
  <si>
    <t>ARNALDO MARIA DE ITAPORANGA FREI ETEC</t>
  </si>
  <si>
    <t>RODOVIA PERICLES BELINI</t>
  </si>
  <si>
    <t>037DIR@CPS.SP.GOV.BR</t>
  </si>
  <si>
    <t>RIO GRANDE DA SERRA ETEC</t>
  </si>
  <si>
    <t>AVENIDA VEREADOR FRANCISCO MORAES RAMOS</t>
  </si>
  <si>
    <t>E282ACAD@CPS.SP.GOV.BR</t>
  </si>
  <si>
    <t>GETULIO VARGAS ETEC</t>
  </si>
  <si>
    <t xml:space="preserve">CLOVIS BUENO DE AZEVEDO </t>
  </si>
  <si>
    <t>E013ACAD@CPS.SP.GOV.BR</t>
  </si>
  <si>
    <t>RAPHAEL BRANDAO CEL ETEC</t>
  </si>
  <si>
    <t>AVENIDA 37</t>
  </si>
  <si>
    <t>DIR.RAPHAELBRANDAO@CENTROPAULASOUZA.SP.GOV.BR</t>
  </si>
  <si>
    <t>IBATE ETEC DE</t>
  </si>
  <si>
    <t>E.IBATE.DIR@CENTROPAULASOUZA.SP.GOV.BR</t>
  </si>
  <si>
    <t>JARDIM DOUTOR ANTONIO PETRAGLIA</t>
  </si>
  <si>
    <t>CIDADE DO LIVRO ETEC</t>
  </si>
  <si>
    <t xml:space="preserve">LAZARO BRIGIDO DUTRA </t>
  </si>
  <si>
    <t>E244DIR@CPS.SP.GOV.BR</t>
  </si>
  <si>
    <t>BLOCO I</t>
  </si>
  <si>
    <t>NAIR LUCCAS RIBEIRO ETEC</t>
  </si>
  <si>
    <t>PARA</t>
  </si>
  <si>
    <t>E.TSAMPAIO.ACAD@CENTROPAULASOUZA.SP.GOV.BR</t>
  </si>
  <si>
    <t>ARACATUBA ETEC DE</t>
  </si>
  <si>
    <t>IPANEMA</t>
  </si>
  <si>
    <t xml:space="preserve">PRESTES MAIA </t>
  </si>
  <si>
    <t>ETEC.ARACATUBA@ETEC.SP.GOV.BR</t>
  </si>
  <si>
    <t>ANGELO CAVALHEIRO ETEC</t>
  </si>
  <si>
    <t>RUA JOSE CORREIA FILHO</t>
  </si>
  <si>
    <t>E214ACAD@CPS.SP.GOV.BR</t>
  </si>
  <si>
    <t>CENTRO CONVIVENCIA INF CANTINHO FELIZ UNESP ARACATUBA</t>
  </si>
  <si>
    <t>RUTE@FOA.UNESP.BR</t>
  </si>
  <si>
    <t>MAIRIPORA ETEC DE</t>
  </si>
  <si>
    <t>RUA LIZEU ODORICO BUENO</t>
  </si>
  <si>
    <t>E271ACAD@CPS.SP.GOV.BR</t>
  </si>
  <si>
    <t>JARDIM NOVO AEROPORTO</t>
  </si>
  <si>
    <t>AVENIDA ARUJA</t>
  </si>
  <si>
    <t>RUTH CARDOSO DOUTORA ETEC</t>
  </si>
  <si>
    <t>PRACA CORONEL LOPES</t>
  </si>
  <si>
    <t>E194ACAD@CPS.SP.GOV.BR</t>
  </si>
  <si>
    <t>JOSE BENTO CONEGO ETEC</t>
  </si>
  <si>
    <t>JARDIM PEREIRA DO AMPARO</t>
  </si>
  <si>
    <t>DIR.CONEGOJOSEBENTO@CENTROPAULASOUZA.SP.GOV.BR</t>
  </si>
  <si>
    <t xml:space="preserve">ELTON SILVA </t>
  </si>
  <si>
    <t>BARTOLOMEU BUENO DA SILVA ANHANGUERA ETEC</t>
  </si>
  <si>
    <t>MARQUES TENENTE</t>
  </si>
  <si>
    <t>E262ACAD@CPS.SP.GOV.BR</t>
  </si>
  <si>
    <t>SABIDINHOS CCI</t>
  </si>
  <si>
    <t>DANTE PAZZANESE DOUTOR</t>
  </si>
  <si>
    <t>ALBERTO SANTOS DUMONT ETEC</t>
  </si>
  <si>
    <t>VITORIA DONA</t>
  </si>
  <si>
    <t>E152ACAD@CPS.SP.GOV.BR</t>
  </si>
  <si>
    <t>ITAQUAQUECETUBA ETEC DE</t>
  </si>
  <si>
    <t>JARDIM ARACARE</t>
  </si>
  <si>
    <t xml:space="preserve">CAMBARA </t>
  </si>
  <si>
    <t>E249ACAD@CPS.SP.GOV.BR</t>
  </si>
  <si>
    <t>MAUA ETEC DE</t>
  </si>
  <si>
    <t>JARDIM PEDROSO</t>
  </si>
  <si>
    <t>DIR.ETEMAUA@CENTROPAULASOUZA.SP.GOV.BR</t>
  </si>
  <si>
    <t>BRAZ PASCHOALIN PREFEITO ETEC</t>
  </si>
  <si>
    <t>E268ACAD@CPS.SP.GOV.BR</t>
  </si>
  <si>
    <t>DOROTI QUIOMI KANASHIRO TOYOHARA DRA PROF ETEC</t>
  </si>
  <si>
    <t xml:space="preserve">AMBROSIA DO MEXICO </t>
  </si>
  <si>
    <t>E254ACAD@CPS.SP.GOV.BR</t>
  </si>
  <si>
    <t>ELIAS NECHAR ETEC</t>
  </si>
  <si>
    <t>RUA GUARIBA</t>
  </si>
  <si>
    <t>E054ACAD@CPS.SP.GOV.BR</t>
  </si>
  <si>
    <t>RUBENS DE FARIA E SOUZA ETEC</t>
  </si>
  <si>
    <t>AVENIDA COMENDADOR PEREIRA INACIO</t>
  </si>
  <si>
    <t>E.RFSOUZA.ACAD@CENTROPAULASOUZA.SP.GOV.BR</t>
  </si>
  <si>
    <t>SYLVIO DE MATTOS CARVALHO PROF DR ETEC</t>
  </si>
  <si>
    <t>E103ACAD@CPS.SP.GOV.BR</t>
  </si>
  <si>
    <t>ETEC PROFESSOR MASSUYUKI KAWANO</t>
  </si>
  <si>
    <t xml:space="preserve">BEZERRA DE MENEZES </t>
  </si>
  <si>
    <t>E136ACAD@CPS.SP.GOV.BR</t>
  </si>
  <si>
    <t xml:space="preserve">MANOEL RODRIGUES </t>
  </si>
  <si>
    <t>ADOLPHO DE ARRUDA MELLO PROF ETEC</t>
  </si>
  <si>
    <t>VILA DUBUS</t>
  </si>
  <si>
    <t>E252ACAD@CPS.SP.GOV.BR</t>
  </si>
  <si>
    <t>VILA URUPES</t>
  </si>
  <si>
    <t>CASINHA DE ABELHA CCI UNESP</t>
  </si>
  <si>
    <t>CCI@FOAR.UNESP.BR</t>
  </si>
  <si>
    <t>REGISTRO ETEC DE</t>
  </si>
  <si>
    <t xml:space="preserve">RUA WALDEMAR LOPEZ FERRAZ </t>
  </si>
  <si>
    <t>ETECREGISTRO@YAHOO.COM.BR</t>
  </si>
  <si>
    <t>BAGUNCA FELIZ CCI</t>
  </si>
  <si>
    <t>RUA CRISTOVAO COLOMBO</t>
  </si>
  <si>
    <t>CCI@IBILCE.UNESP.BR</t>
  </si>
  <si>
    <t>ASTOR DE MATTOS CARVALHO ETEC</t>
  </si>
  <si>
    <t>BAIRRO RESTINGA</t>
  </si>
  <si>
    <t>AGROAST.BLV@TERRA.COM.BR</t>
  </si>
  <si>
    <t>VILA COUTO</t>
  </si>
  <si>
    <t>MACHADO DE ASSIS ETEC</t>
  </si>
  <si>
    <t>E082ACAD@CPS.SP.GOV.BR</t>
  </si>
  <si>
    <t>RAPOSO TAVARES ETEC</t>
  </si>
  <si>
    <t xml:space="preserve">CACHOEIRA PORAQUE </t>
  </si>
  <si>
    <t>E225DIR@CPS.SP.GOV.BR</t>
  </si>
  <si>
    <t>FERNANDO FEBELIANO DA COSTA CEL ETEC</t>
  </si>
  <si>
    <t>RUA MANOEL FRANCISCO ROSA</t>
  </si>
  <si>
    <t>E056ACAD@CPS.SP.GOV.BR</t>
  </si>
  <si>
    <t>RUA LIBERO BADARO</t>
  </si>
  <si>
    <t>ITARARE ETEC DE</t>
  </si>
  <si>
    <t>E243DIR@CPS.SP.GOV.BR</t>
  </si>
  <si>
    <t>ANTONIO DEVISATE ETEC</t>
  </si>
  <si>
    <t>SOMENZARI</t>
  </si>
  <si>
    <t>DEVISATE@TERRA.COM.BR</t>
  </si>
  <si>
    <t>MANDAQUI ETEC</t>
  </si>
  <si>
    <t>LUIS LUSTOSA DA SILVA DOUTOR</t>
  </si>
  <si>
    <t>E247ADM@CPS.SP.GOV.BR</t>
  </si>
  <si>
    <t>PAULISTANO ETEC</t>
  </si>
  <si>
    <t>E229ADM@CPS.SP.GOV.BR</t>
  </si>
  <si>
    <t>ETEC DE HELIOPOLIS</t>
  </si>
  <si>
    <t>E205DIR@CPS.SP.GOV.BR</t>
  </si>
  <si>
    <t>RENATO CORDEIRO DOUTOR ETEC</t>
  </si>
  <si>
    <t>JARDIM SANT'ANA</t>
  </si>
  <si>
    <t xml:space="preserve">ERMANDO ZIN </t>
  </si>
  <si>
    <t>ETEBIRIGUI@GMAIL.COM</t>
  </si>
  <si>
    <t>ORLANDO QUAGLIATO ETEC</t>
  </si>
  <si>
    <t>RODOVIA ENGENHEIRO BATISTA RENNO SP225</t>
  </si>
  <si>
    <t>KM 309</t>
  </si>
  <si>
    <t>E084DIR@CPS.SP.GOV.BR</t>
  </si>
  <si>
    <t>PHILADELPHO GOUVEA NETTO ETEC</t>
  </si>
  <si>
    <t>PHILADELPHO@TERRA.COM.BR</t>
  </si>
  <si>
    <t>TAKASHI MORITA ETEC</t>
  </si>
  <si>
    <t xml:space="preserve">MARIO LOPES LEAO </t>
  </si>
  <si>
    <t>1050A</t>
  </si>
  <si>
    <t>E200ACAD@CPS.SP.GOV.BR</t>
  </si>
  <si>
    <t>GERALDO JOSE RODRIGUES ALCKMIN DR ETEC</t>
  </si>
  <si>
    <t>PARQUE PADUAN</t>
  </si>
  <si>
    <t xml:space="preserve">OCTAVIO RODRIGUES DE SOUZA </t>
  </si>
  <si>
    <t>E125DIR@CPS.SP.GOV.BR</t>
  </si>
  <si>
    <t>ADHEMAR BATISTA HEMERITAS PROF ETEC</t>
  </si>
  <si>
    <t>PARQUE SANTO ANTONIO (ARICANDUVA)</t>
  </si>
  <si>
    <t>RUA ABILENE</t>
  </si>
  <si>
    <t>ETEC.STOANTONIO@IG.COM.BR</t>
  </si>
  <si>
    <t>EMBU ETEC DE</t>
  </si>
  <si>
    <t xml:space="preserve">MARCELINO PINTO TEIXEIRA </t>
  </si>
  <si>
    <t>E241ACAD@CPS.SP.GOV.BR</t>
  </si>
  <si>
    <t>CELSO CHARURI DR ETEC</t>
  </si>
  <si>
    <t>PERICLES DE FREITAS DOUTOR</t>
  </si>
  <si>
    <t>ETE_CELSOCHARURI@YAHOO.COM.BR</t>
  </si>
  <si>
    <t>SEBRAE ETEC</t>
  </si>
  <si>
    <t xml:space="preserve">NOTHMANN </t>
  </si>
  <si>
    <t>E273ACAD@CPS.SP.GOV.BR</t>
  </si>
  <si>
    <t>JOAO MARIA STEVANATTO ETEC</t>
  </si>
  <si>
    <t>AVENIDA PAULO LACERDA QUARTIM BARBOSA</t>
  </si>
  <si>
    <t>E.ITAPIRA.DIR@CENTROPAULASOUZA.SP.GOV.BR</t>
  </si>
  <si>
    <t>MAIRINQUE ETEC DE</t>
  </si>
  <si>
    <t>RUA ANTONIO ALVES DE SOUZA</t>
  </si>
  <si>
    <t>MARIO ANTONIO VERZA PROF ETEC</t>
  </si>
  <si>
    <t>E164DIR@CPS.SP.GOV.BR</t>
  </si>
  <si>
    <t>PARQUE DA JUVENTUDE ETEC</t>
  </si>
  <si>
    <t>E159ADM@CPS.SP.GOV.BR</t>
  </si>
  <si>
    <t>SANTA ROSA DE VITERBO ETEC DE</t>
  </si>
  <si>
    <t>LUIZ GONZAGA</t>
  </si>
  <si>
    <t>RUA ALBINA PEDRESCHI</t>
  </si>
  <si>
    <t>E237DIR@CPS.SP.GOV.BR</t>
  </si>
  <si>
    <t>CERQUILHO ETEC DE</t>
  </si>
  <si>
    <t>VEREADOR MARIO PILON</t>
  </si>
  <si>
    <t>E.CERQUILHO.DIR@CENTROPAULASOUZA.SP.GOV.BR</t>
  </si>
  <si>
    <t>ADAIL NUNES DA SILVA DR ETEC</t>
  </si>
  <si>
    <t>RUA FRANCISCO VALZACHI</t>
  </si>
  <si>
    <t>E019ACAD@CPS.SP.GOV.BR</t>
  </si>
  <si>
    <t>HELCY MOREIRA MARTINS AGUIAR PROFA ETEC</t>
  </si>
  <si>
    <t>PRACA SAGRADO CORACAO JESUS</t>
  </si>
  <si>
    <t>E062ACAD@CPS.SP.GOV.BR</t>
  </si>
  <si>
    <t>JOSE MARTIMIANO DA SILVA ETEC</t>
  </si>
  <si>
    <t>E074DIR@CPS.SP.GOV.BR</t>
  </si>
  <si>
    <t>WALDYR DURON JUNIOR ETEC</t>
  </si>
  <si>
    <t>BANANEIRAS</t>
  </si>
  <si>
    <t>KM 316 A KM 318</t>
  </si>
  <si>
    <t>ETE_PIRAJU@HOTMAIL.COM</t>
  </si>
  <si>
    <t>PERUIBE ETEC DE</t>
  </si>
  <si>
    <t>BALNEÁRIO TRÊS MARIAS</t>
  </si>
  <si>
    <t>ALAN KARDEC</t>
  </si>
  <si>
    <t>ALBERT EINSTEIN ETEC</t>
  </si>
  <si>
    <t>AEINST@UOL.COM.BR</t>
  </si>
  <si>
    <t>GENTE MIUDA CCI UNESP</t>
  </si>
  <si>
    <t>AVENIDA ENGENHEIRO LUIZ EDMUNDO CARRIJO COUBE</t>
  </si>
  <si>
    <t>GENTEMIUDA@BAURU.UNESP.BR</t>
  </si>
  <si>
    <t>PEDRO BADRAN ETEC</t>
  </si>
  <si>
    <t>DIR.PEDROBADRAN@CENTROPAULASOUZA.SP.GOV.BR</t>
  </si>
  <si>
    <t>RUA JAPAO</t>
  </si>
  <si>
    <t>ROSA PERRONE SCAVONE ETEC</t>
  </si>
  <si>
    <t xml:space="preserve">JOAO DOS SANTOS RANGEL </t>
  </si>
  <si>
    <t>ETECROSAPERRONE@UOL.COM.BR</t>
  </si>
  <si>
    <t>EURO ALBINO DE SOUZA ETEC</t>
  </si>
  <si>
    <t>JARDIM NOVO II</t>
  </si>
  <si>
    <t xml:space="preserve">ANTONIO LUIZ FILHO </t>
  </si>
  <si>
    <t>E206OP@CPS.SP.GOV.BR</t>
  </si>
  <si>
    <t>AVENIDA DO CAFE</t>
  </si>
  <si>
    <t>CARLOS AUGUSTO PATRICIO AMORIM PROF CTIG UNESP</t>
  </si>
  <si>
    <t>AVENIDA ARIBERTO PEREIRA CUNHA</t>
  </si>
  <si>
    <t>CARLOS DE CAMPOS ETEC</t>
  </si>
  <si>
    <t>RUA MONSENHOR ANDRADE</t>
  </si>
  <si>
    <t>E045DIR@CPS.SP.GOV.BR</t>
  </si>
  <si>
    <t>ANTONIO MAGLIANO MONSENHOR ETEC</t>
  </si>
  <si>
    <t>PRACA DOUTOR MARTINHO FUNCHAL DE BARROS</t>
  </si>
  <si>
    <t>ETE_MAM@YAHOO.COM.BR</t>
  </si>
  <si>
    <t>ALCIDES CESTARI ETEC</t>
  </si>
  <si>
    <t>RESIDENCIAL REAL PARAISO</t>
  </si>
  <si>
    <t>AVENIDA MARIA DEAMO TARRAGA</t>
  </si>
  <si>
    <t>E255DIR@CPS.SP.GOV.BR</t>
  </si>
  <si>
    <t>APRIGIO GONZAGA PROF ETEC</t>
  </si>
  <si>
    <t>VILA CARLOS DE CAMPOS</t>
  </si>
  <si>
    <t>ORENCIO VIDIGAL DOUTOR</t>
  </si>
  <si>
    <t>E034DIR@CPS.SP.GOV.BR</t>
  </si>
  <si>
    <t>JUSCELINO KUBITSCHEK DE OLIVEIRA ETEC</t>
  </si>
  <si>
    <t>E166ACAD@CPS.SP.GOV.BR</t>
  </si>
  <si>
    <t xml:space="preserve">PEDRO RISSATTO </t>
  </si>
  <si>
    <t>PINTANDO O SETE CCI</t>
  </si>
  <si>
    <t xml:space="preserve">EUFRASIA MONTEIRO PETRAGLIA </t>
  </si>
  <si>
    <t>CCI@FRANCA.UNESP.BR</t>
  </si>
  <si>
    <t>BARUERI ETEC DE</t>
  </si>
  <si>
    <t xml:space="preserve">JOAO BATISTA SOARES </t>
  </si>
  <si>
    <t>E245DIR@CPS.SP.GOV.BR</t>
  </si>
  <si>
    <t>TRAJANO CAMARGO ETEC</t>
  </si>
  <si>
    <t>RUA TENENTE BELIZARIO</t>
  </si>
  <si>
    <t>E104DIR@CPS.SP.GOV.BR</t>
  </si>
  <si>
    <t>COL TEC INDUSTRIAL PROF ISAAC PORTAL ROLDAN UNESP</t>
  </si>
  <si>
    <t>AVENIDA DAS NACOES UNIDAS</t>
  </si>
  <si>
    <t>58-50</t>
  </si>
  <si>
    <t>DIR-CTI@FEB.UNESP.BR</t>
  </si>
  <si>
    <t>SAO SEBASTIAO ETEC DE</t>
  </si>
  <si>
    <t>ITALO DO NASCIMENTO</t>
  </si>
  <si>
    <t>E188DIR@CPS.SP.GOV.BR</t>
  </si>
  <si>
    <t>MATHEUS LEITE DE ABREU PROF ETEC</t>
  </si>
  <si>
    <t>GRUTA</t>
  </si>
  <si>
    <t>RUA DA GRUTA</t>
  </si>
  <si>
    <t>E087ADM@CPS.SP.GOV.BR</t>
  </si>
  <si>
    <t>JARDIM PARADA DO ALTO</t>
  </si>
  <si>
    <t>LUZIA MARIA MACHADO PROFA ETEC</t>
  </si>
  <si>
    <t>RESIDENCIAL TAPAJOS</t>
  </si>
  <si>
    <t xml:space="preserve">JORGE MATU </t>
  </si>
  <si>
    <t>DEMETRIO AZEVEDO JUNIOR DR ETEC</t>
  </si>
  <si>
    <t>AVENIDA EUROPA</t>
  </si>
  <si>
    <t>E050ACAD@CPS.SP.GOV.BR</t>
  </si>
  <si>
    <t>JOAO BELARMINO ETEC</t>
  </si>
  <si>
    <t>DIR.JOAOBELARMINO@CENTROPAULASOUZA.SP.GOV.BR</t>
  </si>
  <si>
    <t>ITAQUERA ETEC DE</t>
  </si>
  <si>
    <t xml:space="preserve">VIRGINIA FERNI </t>
  </si>
  <si>
    <t>DIR.ETECITAQUERA@CENTROPAULASOUZA.SP.GOV.BR</t>
  </si>
  <si>
    <t>GINO REZAGHI ETEC</t>
  </si>
  <si>
    <t>ETECGINO@GMAIL.COM</t>
  </si>
  <si>
    <t>JARDIM ANGELA ESCOLA TECNICA ESTADUAL</t>
  </si>
  <si>
    <t>DA BARONESA</t>
  </si>
  <si>
    <t>AVENIDA SENADOR CESAR LACERDA DE VERGUEIRO</t>
  </si>
  <si>
    <t>PAULO GUERREIRO FRANCO ETEC</t>
  </si>
  <si>
    <t>ESTRADA RIBEIRAO DAS GARCAS</t>
  </si>
  <si>
    <t>E092ACAD@CPS.SP.GOV.BR</t>
  </si>
  <si>
    <t>CARAGUATATUBA ETEC DE</t>
  </si>
  <si>
    <t>E.CARAGUA.DIR@CENTROPAULASOUZA.SP.GOV.BR</t>
  </si>
  <si>
    <t>BENTO CARLOS BOTELHO DO AMARAL ETEC</t>
  </si>
  <si>
    <t>BASILIDES DE GODOY PROF ETEC</t>
  </si>
  <si>
    <t>RUA GUAIPA</t>
  </si>
  <si>
    <t>BASILIDES@BASILIDES.COM.BR</t>
  </si>
  <si>
    <t>EUDECIO LUIZ VICENTE PROF ETEC</t>
  </si>
  <si>
    <t>VILA JAMIL DE LIMA</t>
  </si>
  <si>
    <t>E055DIR@CPS.SP.GOV.BR</t>
  </si>
  <si>
    <t>URIAS FERREIRA PROF ETEC</t>
  </si>
  <si>
    <t>POUSO ALEGRE DE BAIXO</t>
  </si>
  <si>
    <t>RODOVIA DEPUTADO LEONIDAS PACHECO FERREIRA</t>
  </si>
  <si>
    <t>E090DIR@CPS.SP.GOV.BR</t>
  </si>
  <si>
    <t>RUA CAPITAO LOURIVAL MEY</t>
  </si>
  <si>
    <t>NELSON ALVES VIANNA DR ETEC</t>
  </si>
  <si>
    <t>JARDIM BACILI</t>
  </si>
  <si>
    <t>RUA MANIRA JACOB BISCARO</t>
  </si>
  <si>
    <t>E.NAVIANNA.ACAD@CENTROPAULASOUZA.SP.GOV.BR</t>
  </si>
  <si>
    <t>SANTA FE DO SUL ETEC DE</t>
  </si>
  <si>
    <t>E277ACAD@CPS.SP.GOV.BR</t>
  </si>
  <si>
    <t>INSTITUTO DE PESQUISAS TECNOLOGICAS CRECHE</t>
  </si>
  <si>
    <t>AVENIDA PROF ALMEIDA PRADO</t>
  </si>
  <si>
    <t>CRECHE@IPT.BR</t>
  </si>
  <si>
    <t>AMIM JUNDI ETEC</t>
  </si>
  <si>
    <t>E027ACAD@CPS.SP.GOV.BR</t>
  </si>
  <si>
    <t>CUBATAO ETEC DE</t>
  </si>
  <si>
    <t xml:space="preserve">TAMOYO </t>
  </si>
  <si>
    <t>RITA.FERRAZ@ETEC.SP.GOV.BR</t>
  </si>
  <si>
    <t>JULIO CARDOSO DR ETEC</t>
  </si>
  <si>
    <t>E078DIR@CPS.SP.GOV.BR</t>
  </si>
  <si>
    <t>JOAO E MARIA CCI</t>
  </si>
  <si>
    <t>AVENIDA ADELMO PERDIZZA</t>
  </si>
  <si>
    <t>ZAMBONETA64@YAHOO.COM.BR</t>
  </si>
  <si>
    <t>JACINTO FERREIRA DE SA ETEC</t>
  </si>
  <si>
    <t>AVENIDA ANTONIO ALMEIDA LEITE</t>
  </si>
  <si>
    <t>E066ACAD@CPS.SP.GOV.BR</t>
  </si>
  <si>
    <t>GILDO MARCAL BEZERRA BRANDAO ETEC</t>
  </si>
  <si>
    <t>E226DIR@CPS.SP.GOV.BR</t>
  </si>
  <si>
    <t xml:space="preserve">ZONA LESTE ETEC </t>
  </si>
  <si>
    <t xml:space="preserve">AGUIA DE HAIA </t>
  </si>
  <si>
    <t>DIR.ETEZONALESTE@CENTROPAULASOUZA.SP.GOV.BR</t>
  </si>
  <si>
    <t>VILA FORMOSA ETEC DE</t>
  </si>
  <si>
    <t xml:space="preserve">BACTORIA </t>
  </si>
  <si>
    <t>E185ACAD@CPS.SP.GOV.BR</t>
  </si>
  <si>
    <t>ALBERTO FERES PREFEITO ETEC</t>
  </si>
  <si>
    <t>E024ACAD@CPS.SP.GOV.BR</t>
  </si>
  <si>
    <t>JOSE IGNACIO AZEVEDO FILHO ETEC</t>
  </si>
  <si>
    <t>RUA OMAGUAS</t>
  </si>
  <si>
    <t>ETECITUVERAVA@NETSITE.COM.BR</t>
  </si>
  <si>
    <t>ANTONIO JUNQUEIRA DA VEIGA ETEC</t>
  </si>
  <si>
    <t>FAZENDA BAIXADA</t>
  </si>
  <si>
    <t>E033DIR@CPS.SP.GOV.BR</t>
  </si>
  <si>
    <t>DARCY PEREIRA DE MORAES ETEC</t>
  </si>
  <si>
    <t>VILA SAO GONCALO</t>
  </si>
  <si>
    <t xml:space="preserve">MOISES NALESSO </t>
  </si>
  <si>
    <t>E261ACAD@CPS.SP.GOV.BR</t>
  </si>
  <si>
    <t>ESCOLA DE AUXILIAR DE ENFERMAGEM CEFOR ASSIS</t>
  </si>
  <si>
    <t>DRS9-EACACEFORASSIS@SAUDE.SP.GOV.BR</t>
  </si>
  <si>
    <t>PEDRO FERREIRA ALVES ETEC</t>
  </si>
  <si>
    <t>JARDIM 31 DE MARCO</t>
  </si>
  <si>
    <t xml:space="preserve">ARIOVALDO SILVEIRA FRANCO </t>
  </si>
  <si>
    <t>DIRETORIA.PFALVES@ETEC.SP.GOV.BR</t>
  </si>
  <si>
    <t xml:space="preserve">ETEC DE HORTOLÂNDIA </t>
  </si>
  <si>
    <t xml:space="preserve">JARDIM  SANTANA </t>
  </si>
  <si>
    <t>E115ACAD@CPS.SP.GOV.BR</t>
  </si>
  <si>
    <t>DOMINGOS MINICUCCI FILHO DR ETEC</t>
  </si>
  <si>
    <t>CEZAR.TIEGHI@ETEC.SP.GOV.BR</t>
  </si>
  <si>
    <t>JOAQUIM FERREIRA DO AMARAL ETEC</t>
  </si>
  <si>
    <t>E070ACAD@CPS.SP.GOV.BR</t>
  </si>
  <si>
    <t>TEREZINHA MONTEIRO DOS SANTOS PROFA ETEC</t>
  </si>
  <si>
    <t>E140ADM@CPS.SP.GOV.BR</t>
  </si>
  <si>
    <t>IRMA AGOSTINA ETEC</t>
  </si>
  <si>
    <t xml:space="preserve">FELICIANO CORREIA </t>
  </si>
  <si>
    <t>CONTATO@ETECIA.COM.BR</t>
  </si>
  <si>
    <t>HELTON ALVES FALEIROS PROF CCI</t>
  </si>
  <si>
    <t>CIDADE UNIVERSIDADE</t>
  </si>
  <si>
    <t>AVENIDA HIGYNO MUZZI FILHO</t>
  </si>
  <si>
    <t>CCI@MARILIA.UNESP.BR</t>
  </si>
  <si>
    <t>ARTES ETEC DE</t>
  </si>
  <si>
    <t>BLOCO II</t>
  </si>
  <si>
    <t>E180ACAD@CPS.SP.GOV.BR</t>
  </si>
  <si>
    <t>CARAPICUIBA ETEC DE</t>
  </si>
  <si>
    <t>SECRETARIA@ETECCARAPICUIBA.COM.BR</t>
  </si>
  <si>
    <t>GUARACY SILVEIRA ETEC</t>
  </si>
  <si>
    <t xml:space="preserve">FERREIRA DE ARAUJO </t>
  </si>
  <si>
    <t>E061ACAD@CPS.SP.GOV.BR</t>
  </si>
  <si>
    <t>LAGEADO CCI DO</t>
  </si>
  <si>
    <t>RUA JOSE BARBOSA DE BARROS</t>
  </si>
  <si>
    <t>CCI@FCA.UNESP.BR</t>
  </si>
  <si>
    <t>HORACIO AUGUSTO DA SILVEIRA PROF ETEC</t>
  </si>
  <si>
    <t xml:space="preserve">ALCANTARA </t>
  </si>
  <si>
    <t>E064ACAD@CPS.SP.GOV.BR</t>
  </si>
  <si>
    <t>ANDRE BOGASIAN PROFESSOR ETEC</t>
  </si>
  <si>
    <t>E149ADM@CPS.SP.GOV.BR</t>
  </si>
  <si>
    <t>SAO MATEUS ESCOLA TECNICA ESTADUAL</t>
  </si>
  <si>
    <t>E227DIR@CPS.SP.GOV.BR</t>
  </si>
  <si>
    <t>FERNANDO PRESTES ETEC</t>
  </si>
  <si>
    <t>DIRECAO@ETEFERNANDOPRESTES.COM.BR</t>
  </si>
  <si>
    <t>SALIM SEDEH DEPUTADO ETEC</t>
  </si>
  <si>
    <t>RUA NEIDA ZENCKER LEME</t>
  </si>
  <si>
    <t>E110DIR@CPS.SP.GOV.BR</t>
  </si>
  <si>
    <t>MONTE MOR ETEC DE</t>
  </si>
  <si>
    <t>SITIO SANTO ANTONIO</t>
  </si>
  <si>
    <t>AVENIDA BENEDITO LAZARO VIEIRA</t>
  </si>
  <si>
    <t>E198ACAD@CPS.SP.GOV.BR</t>
  </si>
  <si>
    <t>ITANHAEM ETEC DE</t>
  </si>
  <si>
    <t>JOAO JORGE GERAISSATE ETEC</t>
  </si>
  <si>
    <t>ESTRADA JOSE VIGILATO DE CASTILHO</t>
  </si>
  <si>
    <t>DIR.JORGEGERAISSATE@CENTROPAULASOUZA.SP.GOV.BR</t>
  </si>
  <si>
    <t>RODRIGUES DE ABREU ETEC</t>
  </si>
  <si>
    <t>E135ACAD@CPS.SP.GOV.BR</t>
  </si>
  <si>
    <t>SUZANO ETEC DE</t>
  </si>
  <si>
    <t xml:space="preserve">GUILHERME </t>
  </si>
  <si>
    <t>E.SUZANO.ACAD@CENTROPAULASOUZA.SP.GOV.BR</t>
  </si>
  <si>
    <t>FRANCISCO MORATO ETEC DE</t>
  </si>
  <si>
    <t>E231ACAD@CPS.SP.GOV.BR</t>
  </si>
  <si>
    <t xml:space="preserve">PEREIRA BARRETO </t>
  </si>
  <si>
    <t>FAUSTO MAZZOLA PROF ETEC</t>
  </si>
  <si>
    <t xml:space="preserve">ALVARO LEMOS TORRES </t>
  </si>
  <si>
    <t>ETEAVARE@HOTMAIL.COM</t>
  </si>
  <si>
    <t>CAMPO LIMPO PAULISTA ETEC DE</t>
  </si>
  <si>
    <t>E.CLPAULISTA.DIR@CENTROPAULASOUZA.SP.GOV.BR</t>
  </si>
  <si>
    <t>CENTRO DE CONVIVENCIA INF RECANTO DOS PEQUENINOS UNESP</t>
  </si>
  <si>
    <t>CAMPUS FCAV</t>
  </si>
  <si>
    <t>VIA ACESSO PROFESSOR PAULO DONATO CASTELLANE</t>
  </si>
  <si>
    <t>CCI@FCAV.UNESP.BR</t>
  </si>
  <si>
    <t>JORNALISTA ROBERTO MARINHO ESCOLA TECNICA ESTADUAL</t>
  </si>
  <si>
    <t>JORNALISTA ROBERTO MARINHO</t>
  </si>
  <si>
    <t>E253ACAD@CPS.SP.GOV.BR</t>
  </si>
  <si>
    <t>SALLES GOMES ETEC</t>
  </si>
  <si>
    <t>PRACA ADELAIDE GUEDES</t>
  </si>
  <si>
    <t>E101DIR@CPS.SP.GOV.BR</t>
  </si>
  <si>
    <t>ESCOLASTICA ROSA DONA ETEC</t>
  </si>
  <si>
    <t>AVENIDA BARTOLOMEU DE GUSMAO</t>
  </si>
  <si>
    <t>E122ACAD@CPS.SP.GOV.BR</t>
  </si>
  <si>
    <t>MARCOS UCHOAS DOS SANTOS PENCHEL PROF ETEC</t>
  </si>
  <si>
    <t>RUA AFONSO PEREIRA DA SILVA</t>
  </si>
  <si>
    <t>ETEC044@GMAIL.COM</t>
  </si>
  <si>
    <t>ETEC PROFESSOR ARMANDO JOSE FARINAZZO</t>
  </si>
  <si>
    <t>AVENIDA GERALDO ROQUETE</t>
  </si>
  <si>
    <t>DIR.FERNANDOPOLIS@CENTROPAULASOUZA.SP.GOV.BR</t>
  </si>
  <si>
    <t>PEDRO D'ARCADIA NETO ETEC</t>
  </si>
  <si>
    <t>RUA SENHOR DO BONFIM</t>
  </si>
  <si>
    <t>E095DIR@CPS.SP.GOV.BR</t>
  </si>
  <si>
    <t>ILHA SOLTEIRA ETEC DE</t>
  </si>
  <si>
    <t>ALAMEDA PERIMETRAL</t>
  </si>
  <si>
    <t xml:space="preserve">ETEC_SECRETARIA@YAHOO.COM.BR </t>
  </si>
  <si>
    <t>ZONA SUL ETEC DA</t>
  </si>
  <si>
    <t>E134ACAD@CPS.SP.GOV.BR</t>
  </si>
  <si>
    <t>ARMANDO PANNUNZIO ETEC</t>
  </si>
  <si>
    <t xml:space="preserve">COSTA RICA </t>
  </si>
  <si>
    <t>E264ACAD@CPS.SP.GOV.BR</t>
  </si>
  <si>
    <t>BENEDITO STORANI ETEC</t>
  </si>
  <si>
    <t>AVENIDA ANTONIO PINCINATO</t>
  </si>
  <si>
    <t>CPS@ETECBEST.COM.BR</t>
  </si>
  <si>
    <t>LAURO GOMES ETEC</t>
  </si>
  <si>
    <t>E010ACAD@CPS.SP.GOV.BR</t>
  </si>
  <si>
    <t>Total de alunos por escola</t>
  </si>
  <si>
    <t>Educação Infantil</t>
  </si>
  <si>
    <t>Ensino Fundamental</t>
  </si>
  <si>
    <t>Anos Iniciais</t>
  </si>
  <si>
    <t>Anos Finais</t>
  </si>
  <si>
    <t>Ensino Médio</t>
  </si>
  <si>
    <t>Educação Profissional</t>
  </si>
  <si>
    <t>Educação Jovens e Adultos</t>
  </si>
  <si>
    <t>Educação Jovens e adultos Profissionalizante</t>
  </si>
  <si>
    <t>Educação Especial</t>
  </si>
  <si>
    <t>Atividade complementar</t>
  </si>
  <si>
    <t>Atendimento Educacional Especializado</t>
  </si>
  <si>
    <t>Total de Classes</t>
  </si>
  <si>
    <t>Total de Matriculas</t>
  </si>
  <si>
    <t>E221DIR@CPS.SP.GOV.BR</t>
  </si>
  <si>
    <t>E210DIR@CPS.SP.GOV.BR</t>
  </si>
  <si>
    <t>ETEC DR CELSO GIGLIO</t>
  </si>
  <si>
    <t>GISELE.BIZON@CPS.SP.GOV.BR</t>
  </si>
  <si>
    <t>E153DIR@CPS.SP.GOV.BR</t>
  </si>
  <si>
    <t>E158DIR@CPS.GOV.BR</t>
  </si>
  <si>
    <t>E266DIR@CPS.SP.GOV.BR</t>
  </si>
  <si>
    <t>E274DIR@CPS.SP.GOV.BR</t>
  </si>
  <si>
    <t>E235DIR@CPS.SP.GOV.BR</t>
  </si>
  <si>
    <t>PROF.PIMENTA@ETEC.SP.GOV.BR</t>
  </si>
  <si>
    <t>ETEC JOÃO ELIAS MARGUTTI</t>
  </si>
  <si>
    <t>E287ADM@CPS.SP.GOV.BR</t>
  </si>
  <si>
    <t>CENTRO DE CONVIVÊNCIA INFANTIL INTEGRAL</t>
  </si>
  <si>
    <t>LAURALIN@G.UNICAMP.BR</t>
  </si>
  <si>
    <t>CARLOS CHAGAS</t>
  </si>
  <si>
    <t>CENTRO DE CONVIVÊNCIA INFANTIL PARCIAL</t>
  </si>
  <si>
    <t>SIMONER@G.UNICAMP.BR</t>
  </si>
  <si>
    <t>E256DIR@CPS.SP.GOV.BR</t>
  </si>
  <si>
    <t>Fonte: Censo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</si>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</sst>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3" borderId="0" xfId="0" applyFill="1"/>
    <xf numFmtId="3" fontId="1" fillId="3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0" fillId="0" borderId="0" xfId="0" applyBorder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6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CL262" totalsRowShown="0">
  <autoFilter ref="A6:CL262"/>
  <sortState ref="A6:CL6">
    <sortCondition ref="C6"/>
    <sortCondition ref="H6"/>
  </sortState>
  <tableColumns count="90">
    <tableColumn id="1" name="Nome dependencia Administrativa"/>
    <tableColumn id="2" name="Codigo Rede"/>
    <tableColumn id="3" name="Diretoria de ensino"/>
    <tableColumn id="4" name="Categoria"/>
    <tableColumn id="5" name="Tipo Escola"/>
    <tableColumn id="6" name="CodigoEscola"/>
    <tableColumn id="7" name="Codigo MEC"/>
    <tableColumn id="8" name="Nome Escola"/>
    <tableColumn id="9" name="Codigo Municipio"/>
    <tableColumn id="10" name="Municipio"/>
    <tableColumn id="11" name="Bairro"/>
    <tableColumn id="12" name="Codigo Distrito"/>
    <tableColumn id="13" name="Distrito"/>
    <tableColumn id="14" name="CEP"/>
    <tableColumn id="15" name="Complemento"/>
    <tableColumn id="16" name="Endereco"/>
    <tableColumn id="17" name="Numero"/>
    <tableColumn id="18" name="Ddd"/>
    <tableColumn id="19" name="Fone1"/>
    <tableColumn id="20" name="Fone2"/>
    <tableColumn id="21" name="Email"/>
    <tableColumn id="22" name="Zona"/>
    <tableColumn id="23" name="Creche" dataDxfId="67"/>
    <tableColumn id="24" name="Pre" dataDxfId="66"/>
    <tableColumn id="25" name="1º Ano Ef" dataDxfId="65"/>
    <tableColumn id="26" name="2º Ano Ef" dataDxfId="64"/>
    <tableColumn id="27" name="3º Ano Ef" dataDxfId="63"/>
    <tableColumn id="28" name="4º Ano Ef" dataDxfId="62"/>
    <tableColumn id="29" name="5º Ano Ef" dataDxfId="61"/>
    <tableColumn id="30" name="6º Ano Ef" dataDxfId="60"/>
    <tableColumn id="31" name="7º Ano Ef" dataDxfId="59"/>
    <tableColumn id="32" name="8º Ano Ef" dataDxfId="58"/>
    <tableColumn id="33" name="9º Ano Ef" dataDxfId="57"/>
    <tableColumn id="34" name="1ª Serie Em" dataDxfId="56"/>
    <tableColumn id="35" name="2ª Serie Em" dataDxfId="55"/>
    <tableColumn id="36" name="3ª Serie Em" dataDxfId="54"/>
    <tableColumn id="37" name="4ª Serie Em" dataDxfId="53"/>
    <tableColumn id="38" name="Ns EM" dataDxfId="52"/>
    <tableColumn id="39" name="Educ.Prof" dataDxfId="51"/>
    <tableColumn id="40" name="Educ.Prof_Ead" dataDxfId="50"/>
    <tableColumn id="41" name="Eja 1ª a 4ª Ef" dataDxfId="49"/>
    <tableColumn id="42" name="Eja Semi 1ª a 4ª Ef" dataDxfId="48"/>
    <tableColumn id="43" name="Eja Ead 1ª a 4ª Ef" dataDxfId="47"/>
    <tableColumn id="44" name="Eja 5ª a 8ª Ef" dataDxfId="46"/>
    <tableColumn id="45" name="Eja Semi 5ª a 8ª Ef" dataDxfId="45"/>
    <tableColumn id="46" name="Eja Ead 5ª a 8ª Ef" dataDxfId="44"/>
    <tableColumn id="47" name="Eja Em" dataDxfId="43"/>
    <tableColumn id="48" name="Eja Semi Em" dataDxfId="42"/>
    <tableColumn id="49" name="Eja Ead Em" dataDxfId="41"/>
    <tableColumn id="50" name="Eja Projovem Urbano Ef" dataDxfId="40"/>
    <tableColumn id="51" name="Eja FIC Prof Ef" dataDxfId="39"/>
    <tableColumn id="52" name="Eja FIC Em" dataDxfId="38"/>
    <tableColumn id="53" name="Eja FIC Prof Em" dataDxfId="37"/>
    <tableColumn id="54" name="Educ.Especial" dataDxfId="36"/>
    <tableColumn id="55" name="Ativ_complementar" dataDxfId="35"/>
    <tableColumn id="56" name="AEE" dataDxfId="34"/>
    <tableColumn id="57" name="Cl-Creche" dataDxfId="33"/>
    <tableColumn id="58" name="Cl-Pre" dataDxfId="32"/>
    <tableColumn id="59" name="Cl-1º Ano Ef" dataDxfId="31"/>
    <tableColumn id="60" name="Cl-2º Ano Ef" dataDxfId="30"/>
    <tableColumn id="61" name="Cl-3º Ano Ef" dataDxfId="29"/>
    <tableColumn id="62" name="Cl-4º Ano Ef" dataDxfId="28"/>
    <tableColumn id="63" name="Cl-5º Ano Ef" dataDxfId="27"/>
    <tableColumn id="64" name="Cl-6º Ano Ef" dataDxfId="26"/>
    <tableColumn id="65" name="Cl-7º Ano Ef" dataDxfId="25"/>
    <tableColumn id="66" name="Cl-8º Ano Ef" dataDxfId="24"/>
    <tableColumn id="67" name="Cl-9º Ano Ef" dataDxfId="23"/>
    <tableColumn id="68" name="Cl-1ª Serie Em" dataDxfId="22"/>
    <tableColumn id="69" name="Cl-2ª Serie Em" dataDxfId="21"/>
    <tableColumn id="70" name="Cl-3ª Serie Em" dataDxfId="20"/>
    <tableColumn id="71" name="Cl-4ª Serie Em" dataDxfId="19"/>
    <tableColumn id="72" name="Cl-Ns EM" dataDxfId="18"/>
    <tableColumn id="73" name="Cl-Educ.Prof" dataDxfId="17"/>
    <tableColumn id="74" name="Cl-Educ.Prof_Ead" dataDxfId="16"/>
    <tableColumn id="75" name="Cl-Eja 1ª a 4ª Ef" dataDxfId="15"/>
    <tableColumn id="76" name="Cl-Eja Semi 1ª a 4ª Ef" dataDxfId="14"/>
    <tableColumn id="77" name="Cl-Eja Ead 1ª a 4ª Ef" dataDxfId="13"/>
    <tableColumn id="78" name="Cl-Eja 5ª a 8ª Ef" dataDxfId="12"/>
    <tableColumn id="79" name="Cl-Eja Semi 5ª a 8ª Ef" dataDxfId="11"/>
    <tableColumn id="80" name="Cl-Eja Ead 5ª a 8ª Ef" dataDxfId="10"/>
    <tableColumn id="81" name="Cl-Eja Em" dataDxfId="9"/>
    <tableColumn id="82" name="Cl-Eja Semi Em" dataDxfId="8"/>
    <tableColumn id="83" name="Cl-Eja Ead Em" dataDxfId="7"/>
    <tableColumn id="84" name="Cl-Eja Projovem Urbano Ef" dataDxfId="6"/>
    <tableColumn id="85" name="Cl-Eja FIC Em" dataDxfId="5"/>
    <tableColumn id="86" name="Cl-Eja FIC Prof Ef" dataDxfId="4"/>
    <tableColumn id="87" name="Cl-Eja FIC Prof Em" dataDxfId="3"/>
    <tableColumn id="88" name="Cl-Educ.Especial" dataDxfId="2"/>
    <tableColumn id="89" name="Cl-Ativ_complementar" dataDxfId="1"/>
    <tableColumn id="90" name="Cl-AE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L262"/>
  <sheetViews>
    <sheetView tabSelected="1" workbookViewId="0"/>
  </sheetViews>
  <sheetFormatPr defaultRowHeight="15" x14ac:dyDescent="0.25"/>
  <cols>
    <col min="1" max="1" width="34.85546875" bestFit="1" customWidth="1"/>
    <col min="2" max="2" width="14.42578125" bestFit="1" customWidth="1"/>
    <col min="3" max="3" width="28.7109375" bestFit="1" customWidth="1"/>
    <col min="4" max="4" width="11.7109375" bestFit="1" customWidth="1"/>
    <col min="5" max="5" width="13" bestFit="1" customWidth="1"/>
    <col min="6" max="6" width="14.85546875" bestFit="1" customWidth="1"/>
    <col min="7" max="7" width="13.85546875" bestFit="1" customWidth="1"/>
    <col min="8" max="8" width="81.140625" bestFit="1" customWidth="1"/>
    <col min="9" max="9" width="19" bestFit="1" customWidth="1"/>
    <col min="10" max="10" width="31.85546875" bestFit="1" customWidth="1"/>
    <col min="11" max="11" width="66.140625" bestFit="1" customWidth="1"/>
    <col min="12" max="12" width="16.5703125" bestFit="1" customWidth="1"/>
    <col min="13" max="13" width="36" bestFit="1" customWidth="1"/>
    <col min="14" max="14" width="9" bestFit="1" customWidth="1"/>
    <col min="15" max="15" width="63.85546875" bestFit="1" customWidth="1"/>
    <col min="16" max="16" width="67.140625" bestFit="1" customWidth="1"/>
    <col min="17" max="17" width="10.5703125" bestFit="1" customWidth="1"/>
    <col min="18" max="18" width="6.85546875" bestFit="1" customWidth="1"/>
    <col min="19" max="20" width="10" bestFit="1" customWidth="1"/>
    <col min="21" max="21" width="71.85546875" bestFit="1" customWidth="1"/>
    <col min="22" max="22" width="8.5703125" bestFit="1" customWidth="1"/>
    <col min="23" max="23" width="9.42578125" style="2" bestFit="1" customWidth="1"/>
    <col min="24" max="24" width="9.140625" style="2" bestFit="1" customWidth="1"/>
    <col min="25" max="33" width="11.42578125" style="2" bestFit="1" customWidth="1"/>
    <col min="34" max="37" width="13.28515625" style="2" bestFit="1" customWidth="1"/>
    <col min="38" max="38" width="8.85546875" style="2" bestFit="1" customWidth="1"/>
    <col min="39" max="39" width="11.7109375" style="2" bestFit="1" customWidth="1"/>
    <col min="40" max="40" width="16" style="2" bestFit="1" customWidth="1"/>
    <col min="41" max="41" width="14" style="2" bestFit="1" customWidth="1"/>
    <col min="42" max="42" width="19" style="2" bestFit="1" customWidth="1"/>
    <col min="43" max="43" width="17.7109375" style="2" bestFit="1" customWidth="1"/>
    <col min="44" max="44" width="14" style="2" bestFit="1" customWidth="1"/>
    <col min="45" max="45" width="19" style="2" bestFit="1" customWidth="1"/>
    <col min="46" max="46" width="17.7109375" style="2" bestFit="1" customWidth="1"/>
    <col min="47" max="47" width="9" style="2" bestFit="1" customWidth="1"/>
    <col min="48" max="48" width="13.85546875" style="2" bestFit="1" customWidth="1"/>
    <col min="49" max="49" width="12.5703125" style="2" bestFit="1" customWidth="1"/>
    <col min="50" max="50" width="24.42578125" style="2" bestFit="1" customWidth="1"/>
    <col min="51" max="51" width="15.42578125" style="2" bestFit="1" customWidth="1"/>
    <col min="52" max="52" width="12.140625" style="2" bestFit="1" customWidth="1"/>
    <col min="53" max="53" width="16.140625" style="2" customWidth="1"/>
    <col min="54" max="54" width="16.85546875" style="2" bestFit="1" customWidth="1"/>
    <col min="55" max="55" width="23.42578125" style="2" bestFit="1" customWidth="1"/>
    <col min="56" max="56" width="25.5703125" style="2" customWidth="1"/>
    <col min="57" max="57" width="11.85546875" style="2" bestFit="1" customWidth="1"/>
    <col min="58" max="58" width="8.7109375" style="2" bestFit="1" customWidth="1"/>
    <col min="59" max="67" width="13.85546875" style="2" bestFit="1" customWidth="1"/>
    <col min="68" max="71" width="15.85546875" style="2" bestFit="1" customWidth="1"/>
    <col min="72" max="72" width="11.28515625" style="2" bestFit="1" customWidth="1"/>
    <col min="73" max="73" width="14.140625" style="2" bestFit="1" customWidth="1"/>
    <col min="74" max="74" width="18.42578125" style="2" bestFit="1" customWidth="1"/>
    <col min="75" max="75" width="16.5703125" style="2" bestFit="1" customWidth="1"/>
    <col min="76" max="76" width="21.5703125" style="2" bestFit="1" customWidth="1"/>
    <col min="77" max="77" width="20.28515625" style="2" bestFit="1" customWidth="1"/>
    <col min="78" max="78" width="16.5703125" style="2" bestFit="1" customWidth="1"/>
    <col min="79" max="79" width="21.5703125" style="2" bestFit="1" customWidth="1"/>
    <col min="80" max="80" width="20.28515625" style="2" bestFit="1" customWidth="1"/>
    <col min="81" max="81" width="11.42578125" style="2" bestFit="1" customWidth="1"/>
    <col min="82" max="82" width="16.42578125" style="2" bestFit="1" customWidth="1"/>
    <col min="83" max="83" width="15" style="2" bestFit="1" customWidth="1"/>
    <col min="84" max="84" width="26.85546875" style="2" bestFit="1" customWidth="1"/>
    <col min="85" max="85" width="14.5703125" style="2" bestFit="1" customWidth="1"/>
    <col min="86" max="86" width="17.85546875" style="2" bestFit="1" customWidth="1"/>
    <col min="87" max="87" width="18.85546875" style="2" bestFit="1" customWidth="1"/>
    <col min="88" max="88" width="17.7109375" style="2" bestFit="1" customWidth="1"/>
    <col min="89" max="89" width="23.7109375" style="2" bestFit="1" customWidth="1"/>
    <col min="90" max="90" width="28.5703125" style="2" customWidth="1"/>
  </cols>
  <sheetData>
    <row r="1" spans="1:90" ht="15.75" thickBot="1" x14ac:dyDescent="0.3">
      <c r="A1" s="16" t="s">
        <v>1291</v>
      </c>
    </row>
    <row r="2" spans="1:90" ht="15.75" thickBot="1" x14ac:dyDescent="0.3">
      <c r="A2" s="1" t="s">
        <v>1258</v>
      </c>
      <c r="W2" s="9" t="s">
        <v>1271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10" t="s">
        <v>1270</v>
      </c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1"/>
    </row>
    <row r="3" spans="1:90" ht="15.75" thickBot="1" x14ac:dyDescent="0.3">
      <c r="A3" s="1" t="s">
        <v>1290</v>
      </c>
      <c r="W3" s="14" t="s">
        <v>1259</v>
      </c>
      <c r="X3" s="14"/>
      <c r="Y3" s="9" t="s">
        <v>1260</v>
      </c>
      <c r="Z3" s="9"/>
      <c r="AA3" s="9"/>
      <c r="AB3" s="9"/>
      <c r="AC3" s="9"/>
      <c r="AD3" s="9"/>
      <c r="AE3" s="9"/>
      <c r="AF3" s="9"/>
      <c r="AG3" s="9"/>
      <c r="AH3" s="14" t="s">
        <v>1263</v>
      </c>
      <c r="AI3" s="14"/>
      <c r="AJ3" s="14"/>
      <c r="AK3" s="14"/>
      <c r="AL3" s="14"/>
      <c r="AM3" s="14" t="s">
        <v>1264</v>
      </c>
      <c r="AN3" s="14"/>
      <c r="AO3" s="9" t="s">
        <v>1265</v>
      </c>
      <c r="AP3" s="9"/>
      <c r="AQ3" s="9"/>
      <c r="AR3" s="9"/>
      <c r="AS3" s="9"/>
      <c r="AT3" s="9"/>
      <c r="AU3" s="9"/>
      <c r="AV3" s="9"/>
      <c r="AW3" s="9"/>
      <c r="AX3" s="14" t="s">
        <v>1266</v>
      </c>
      <c r="AY3" s="14"/>
      <c r="AZ3" s="14"/>
      <c r="BA3" s="14"/>
      <c r="BB3" s="14" t="s">
        <v>1267</v>
      </c>
      <c r="BC3" s="14" t="s">
        <v>1268</v>
      </c>
      <c r="BD3" s="15" t="s">
        <v>1269</v>
      </c>
      <c r="BE3" s="12" t="s">
        <v>1259</v>
      </c>
      <c r="BF3" s="12"/>
      <c r="BG3" s="10" t="s">
        <v>1260</v>
      </c>
      <c r="BH3" s="10"/>
      <c r="BI3" s="10"/>
      <c r="BJ3" s="10"/>
      <c r="BK3" s="10"/>
      <c r="BL3" s="10"/>
      <c r="BM3" s="10"/>
      <c r="BN3" s="10"/>
      <c r="BO3" s="10"/>
      <c r="BP3" s="12" t="s">
        <v>1263</v>
      </c>
      <c r="BQ3" s="12"/>
      <c r="BR3" s="12"/>
      <c r="BS3" s="12"/>
      <c r="BT3" s="12"/>
      <c r="BU3" s="12" t="s">
        <v>1264</v>
      </c>
      <c r="BV3" s="12"/>
      <c r="BW3" s="10" t="s">
        <v>1265</v>
      </c>
      <c r="BX3" s="10"/>
      <c r="BY3" s="10"/>
      <c r="BZ3" s="10"/>
      <c r="CA3" s="10"/>
      <c r="CB3" s="10"/>
      <c r="CC3" s="10"/>
      <c r="CD3" s="10"/>
      <c r="CE3" s="10"/>
      <c r="CF3" s="12" t="s">
        <v>1266</v>
      </c>
      <c r="CG3" s="12"/>
      <c r="CH3" s="12"/>
      <c r="CI3" s="12"/>
      <c r="CJ3" s="12" t="s">
        <v>1267</v>
      </c>
      <c r="CK3" s="12" t="s">
        <v>1268</v>
      </c>
      <c r="CL3" s="13" t="s">
        <v>1269</v>
      </c>
    </row>
    <row r="4" spans="1:90" ht="15.75" thickBot="1" x14ac:dyDescent="0.3">
      <c r="W4" s="14"/>
      <c r="X4" s="14"/>
      <c r="Y4" s="9" t="s">
        <v>1261</v>
      </c>
      <c r="Z4" s="9"/>
      <c r="AA4" s="9"/>
      <c r="AB4" s="9"/>
      <c r="AC4" s="9"/>
      <c r="AD4" s="9" t="s">
        <v>1262</v>
      </c>
      <c r="AE4" s="9"/>
      <c r="AF4" s="9"/>
      <c r="AG4" s="9"/>
      <c r="AH4" s="14"/>
      <c r="AI4" s="14"/>
      <c r="AJ4" s="14"/>
      <c r="AK4" s="14"/>
      <c r="AL4" s="14"/>
      <c r="AM4" s="14"/>
      <c r="AN4" s="14"/>
      <c r="AO4" s="9" t="s">
        <v>1261</v>
      </c>
      <c r="AP4" s="9"/>
      <c r="AQ4" s="9"/>
      <c r="AR4" s="9" t="s">
        <v>1262</v>
      </c>
      <c r="AS4" s="9"/>
      <c r="AT4" s="9"/>
      <c r="AU4" s="9" t="s">
        <v>1263</v>
      </c>
      <c r="AV4" s="9"/>
      <c r="AW4" s="9"/>
      <c r="AX4" s="14"/>
      <c r="AY4" s="14"/>
      <c r="AZ4" s="14"/>
      <c r="BA4" s="14"/>
      <c r="BB4" s="14"/>
      <c r="BC4" s="14"/>
      <c r="BD4" s="15"/>
      <c r="BE4" s="12"/>
      <c r="BF4" s="12"/>
      <c r="BG4" s="10" t="s">
        <v>1261</v>
      </c>
      <c r="BH4" s="10"/>
      <c r="BI4" s="10"/>
      <c r="BJ4" s="10"/>
      <c r="BK4" s="10"/>
      <c r="BL4" s="10" t="s">
        <v>1262</v>
      </c>
      <c r="BM4" s="10"/>
      <c r="BN4" s="10"/>
      <c r="BO4" s="10"/>
      <c r="BP4" s="12"/>
      <c r="BQ4" s="12"/>
      <c r="BR4" s="12"/>
      <c r="BS4" s="12"/>
      <c r="BT4" s="12"/>
      <c r="BU4" s="12"/>
      <c r="BV4" s="12"/>
      <c r="BW4" s="10" t="s">
        <v>1261</v>
      </c>
      <c r="BX4" s="10"/>
      <c r="BY4" s="10"/>
      <c r="BZ4" s="10" t="s">
        <v>1262</v>
      </c>
      <c r="CA4" s="10"/>
      <c r="CB4" s="10"/>
      <c r="CC4" s="10" t="s">
        <v>1263</v>
      </c>
      <c r="CD4" s="10"/>
      <c r="CE4" s="10"/>
      <c r="CF4" s="12"/>
      <c r="CG4" s="12"/>
      <c r="CH4" s="12"/>
      <c r="CI4" s="12"/>
      <c r="CJ4" s="12"/>
      <c r="CK4" s="12"/>
      <c r="CL4" s="13"/>
    </row>
    <row r="5" spans="1:90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>
        <f>SUBTOTAL(9,Tabela1[Creche])</f>
        <v>921</v>
      </c>
      <c r="X5" s="4">
        <f>SUBTOTAL(9,Tabela1[Pre])</f>
        <v>341</v>
      </c>
      <c r="Y5" s="4">
        <f>SUBTOTAL(9,Tabela1[1º Ano Ef])</f>
        <v>61</v>
      </c>
      <c r="Z5" s="4">
        <f>SUBTOTAL(9,Tabela1[2º Ano Ef])</f>
        <v>58</v>
      </c>
      <c r="AA5" s="4">
        <f>SUBTOTAL(9,Tabela1[3º Ano Ef])</f>
        <v>59</v>
      </c>
      <c r="AB5" s="4">
        <f>SUBTOTAL(9,Tabela1[4º Ano Ef])</f>
        <v>55</v>
      </c>
      <c r="AC5" s="4">
        <f>SUBTOTAL(9,Tabela1[5º Ano Ef])</f>
        <v>61</v>
      </c>
      <c r="AD5" s="4">
        <f>SUBTOTAL(9,Tabela1[6º Ano Ef])</f>
        <v>58</v>
      </c>
      <c r="AE5" s="4">
        <f>SUBTOTAL(9,Tabela1[7º Ano Ef])</f>
        <v>59</v>
      </c>
      <c r="AF5" s="4">
        <f>SUBTOTAL(9,Tabela1[8º Ano Ef])</f>
        <v>60</v>
      </c>
      <c r="AG5" s="4">
        <f>SUBTOTAL(9,Tabela1[9º Ano Ef])</f>
        <v>60</v>
      </c>
      <c r="AH5" s="4">
        <f>SUBTOTAL(9,Tabela1[1ª Serie Em])</f>
        <v>27160</v>
      </c>
      <c r="AI5" s="4">
        <f>SUBTOTAL(9,Tabela1[2ª Serie Em])</f>
        <v>26099</v>
      </c>
      <c r="AJ5" s="4">
        <f>SUBTOTAL(9,Tabela1[3ª Serie Em])</f>
        <v>24449</v>
      </c>
      <c r="AK5" s="4">
        <f>SUBTOTAL(9,Tabela1[4ª Serie Em])</f>
        <v>0</v>
      </c>
      <c r="AL5" s="4">
        <f>SUBTOTAL(9,Tabela1[Ns EM])</f>
        <v>0</v>
      </c>
      <c r="AM5" s="4">
        <f>SUBTOTAL(9,Tabela1[Educ.Prof])</f>
        <v>122234</v>
      </c>
      <c r="AN5" s="4">
        <f>SUBTOTAL(9,Tabela1[Educ.Prof_Ead])</f>
        <v>6442</v>
      </c>
      <c r="AO5" s="4">
        <f>SUBTOTAL(9,Tabela1[Eja 1ª a 4ª Ef])</f>
        <v>0</v>
      </c>
      <c r="AP5" s="4">
        <f>SUBTOTAL(9,Tabela1[Eja Semi 1ª a 4ª Ef])</f>
        <v>0</v>
      </c>
      <c r="AQ5" s="4">
        <f>SUBTOTAL(9,Tabela1[Eja Ead 1ª a 4ª Ef])</f>
        <v>0</v>
      </c>
      <c r="AR5" s="4">
        <f>SUBTOTAL(9,Tabela1[Eja 5ª a 8ª Ef])</f>
        <v>0</v>
      </c>
      <c r="AS5" s="4">
        <f>SUBTOTAL(9,Tabela1[Eja Semi 5ª a 8ª Ef])</f>
        <v>0</v>
      </c>
      <c r="AT5" s="4">
        <f>SUBTOTAL(9,Tabela1[Eja Ead 5ª a 8ª Ef])</f>
        <v>0</v>
      </c>
      <c r="AU5" s="4">
        <f>SUBTOTAL(9,Tabela1[Eja Em])</f>
        <v>0</v>
      </c>
      <c r="AV5" s="4">
        <f>SUBTOTAL(9,Tabela1[Eja Semi Em])</f>
        <v>0</v>
      </c>
      <c r="AW5" s="4">
        <f>SUBTOTAL(9,Tabela1[Eja Ead Em])</f>
        <v>0</v>
      </c>
      <c r="AX5" s="4">
        <f>SUBTOTAL(9,Tabela1[Eja Projovem Urbano Ef])</f>
        <v>0</v>
      </c>
      <c r="AY5" s="4">
        <f>SUBTOTAL(9,Tabela1[Eja FIC Prof Ef])</f>
        <v>0</v>
      </c>
      <c r="AZ5" s="4">
        <f>SUBTOTAL(9,Tabela1[Eja FIC Em])</f>
        <v>0</v>
      </c>
      <c r="BA5" s="4">
        <f>SUBTOTAL(9,Tabela1[Eja FIC Prof Em])</f>
        <v>168</v>
      </c>
      <c r="BB5" s="4">
        <f>SUBTOTAL(9,Tabela1[Educ.Especial])</f>
        <v>0</v>
      </c>
      <c r="BC5" s="4">
        <f>SUBTOTAL(9,Tabela1[Ativ_complementar])</f>
        <v>33</v>
      </c>
      <c r="BD5" s="4">
        <f>SUBTOTAL(9,Tabela1[AEE])</f>
        <v>0</v>
      </c>
      <c r="BE5" s="5">
        <f>SUBTOTAL(9,Tabela1[Cl-Creche])</f>
        <v>124</v>
      </c>
      <c r="BF5" s="5">
        <f>SUBTOTAL(9,Tabela1[Cl-Pre])</f>
        <v>28</v>
      </c>
      <c r="BG5" s="5">
        <f>SUBTOTAL(9,Tabela1[Cl-1º Ano Ef])</f>
        <v>4</v>
      </c>
      <c r="BH5" s="5">
        <f>SUBTOTAL(9,Tabela1[Cl-2º Ano Ef])</f>
        <v>2</v>
      </c>
      <c r="BI5" s="5">
        <f>SUBTOTAL(9,Tabela1[Cl-3º Ano Ef])</f>
        <v>4</v>
      </c>
      <c r="BJ5" s="5">
        <f>SUBTOTAL(9,Tabela1[Cl-4º Ano Ef])</f>
        <v>3</v>
      </c>
      <c r="BK5" s="5">
        <f>SUBTOTAL(9,Tabela1[Cl-5º Ano Ef])</f>
        <v>2</v>
      </c>
      <c r="BL5" s="5">
        <f>SUBTOTAL(9,Tabela1[Cl-6º Ano Ef])</f>
        <v>4</v>
      </c>
      <c r="BM5" s="5">
        <f>SUBTOTAL(9,Tabela1[Cl-7º Ano Ef])</f>
        <v>3</v>
      </c>
      <c r="BN5" s="5">
        <f>SUBTOTAL(9,Tabela1[Cl-8º Ano Ef])</f>
        <v>4</v>
      </c>
      <c r="BO5" s="5">
        <f>SUBTOTAL(9,Tabela1[Cl-9º Ano Ef])</f>
        <v>3</v>
      </c>
      <c r="BP5" s="5">
        <f>SUBTOTAL(9,Tabela1[Cl-1ª Serie Em])</f>
        <v>789</v>
      </c>
      <c r="BQ5" s="5">
        <f>SUBTOTAL(9,Tabela1[Cl-2ª Serie Em])</f>
        <v>765</v>
      </c>
      <c r="BR5" s="5">
        <f>SUBTOTAL(9,Tabela1[Cl-3ª Serie Em])</f>
        <v>744</v>
      </c>
      <c r="BS5" s="5">
        <f>SUBTOTAL(9,Tabela1[Cl-4ª Serie Em])</f>
        <v>0</v>
      </c>
      <c r="BT5" s="5">
        <f>SUBTOTAL(9,Tabela1[Cl-Ns EM])</f>
        <v>0</v>
      </c>
      <c r="BU5" s="5">
        <f>SUBTOTAL(9,Tabela1[Cl-Educ.Prof])</f>
        <v>7495</v>
      </c>
      <c r="BV5" s="5">
        <f>SUBTOTAL(9,Tabela1[Cl-Educ.Prof_Ead])</f>
        <v>14</v>
      </c>
      <c r="BW5" s="5">
        <f>SUBTOTAL(9,Tabela1[Cl-Eja 1ª a 4ª Ef])</f>
        <v>0</v>
      </c>
      <c r="BX5" s="5">
        <f>SUBTOTAL(9,Tabela1[Cl-Eja Semi 1ª a 4ª Ef])</f>
        <v>0</v>
      </c>
      <c r="BY5" s="5">
        <f>SUBTOTAL(9,Tabela1[Cl-Eja Ead 1ª a 4ª Ef])</f>
        <v>0</v>
      </c>
      <c r="BZ5" s="5">
        <f>SUBTOTAL(9,Tabela1[Cl-Eja 5ª a 8ª Ef])</f>
        <v>0</v>
      </c>
      <c r="CA5" s="5">
        <f>SUBTOTAL(9,Tabela1[Cl-Eja Semi 5ª a 8ª Ef])</f>
        <v>0</v>
      </c>
      <c r="CB5" s="5">
        <f>SUBTOTAL(9,Tabela1[Cl-Eja Ead 5ª a 8ª Ef])</f>
        <v>0</v>
      </c>
      <c r="CC5" s="5">
        <f>SUBTOTAL(9,Tabela1[Cl-Eja Em])</f>
        <v>0</v>
      </c>
      <c r="CD5" s="5">
        <f>SUBTOTAL(9,Tabela1[Cl-Eja Semi Em])</f>
        <v>0</v>
      </c>
      <c r="CE5" s="5">
        <f>SUBTOTAL(9,Tabela1[Cl-Eja Ead Em])</f>
        <v>0</v>
      </c>
      <c r="CF5" s="5">
        <f>SUBTOTAL(9,Tabela1[Cl-Eja Projovem Urbano Ef])</f>
        <v>0</v>
      </c>
      <c r="CG5" s="5">
        <f>SUBTOTAL(9,Tabela1[Cl-Eja FIC Em])</f>
        <v>0</v>
      </c>
      <c r="CH5" s="5">
        <f>SUBTOTAL(9,Tabela1[Cl-Eja FIC Prof Ef])</f>
        <v>0</v>
      </c>
      <c r="CI5" s="5">
        <f>SUBTOTAL(9,Tabela1[Cl-Eja FIC Prof Em])</f>
        <v>10</v>
      </c>
      <c r="CJ5" s="5">
        <f>SUBTOTAL(9,Tabela1[Cl-Educ.Especial])</f>
        <v>0</v>
      </c>
      <c r="CK5" s="5">
        <f>SUBTOTAL(9,Tabela1[Cl-Ativ_complementar])</f>
        <v>9</v>
      </c>
      <c r="CL5" s="6">
        <f>SUBTOTAL(9,Tabela1[Cl-AEE])</f>
        <v>0</v>
      </c>
    </row>
    <row r="6" spans="1:90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AQ6" t="s">
        <v>42</v>
      </c>
      <c r="AR6" t="s">
        <v>43</v>
      </c>
      <c r="AS6" t="s">
        <v>44</v>
      </c>
      <c r="AT6" t="s">
        <v>45</v>
      </c>
      <c r="AU6" t="s">
        <v>46</v>
      </c>
      <c r="AV6" t="s">
        <v>47</v>
      </c>
      <c r="AW6" t="s">
        <v>48</v>
      </c>
      <c r="AX6" t="s">
        <v>49</v>
      </c>
      <c r="AY6" t="s">
        <v>51</v>
      </c>
      <c r="AZ6" t="s">
        <v>50</v>
      </c>
      <c r="BA6" t="s">
        <v>52</v>
      </c>
      <c r="BB6" t="s">
        <v>53</v>
      </c>
      <c r="BC6" t="s">
        <v>54</v>
      </c>
      <c r="BD6" t="s">
        <v>55</v>
      </c>
      <c r="BE6" s="8" t="s">
        <v>56</v>
      </c>
      <c r="BF6" t="s">
        <v>57</v>
      </c>
      <c r="BG6" t="s">
        <v>58</v>
      </c>
      <c r="BH6" t="s">
        <v>59</v>
      </c>
      <c r="BI6" t="s">
        <v>60</v>
      </c>
      <c r="BJ6" t="s">
        <v>61</v>
      </c>
      <c r="BK6" t="s">
        <v>62</v>
      </c>
      <c r="BL6" t="s">
        <v>63</v>
      </c>
      <c r="BM6" t="s">
        <v>64</v>
      </c>
      <c r="BN6" t="s">
        <v>65</v>
      </c>
      <c r="BO6" t="s">
        <v>66</v>
      </c>
      <c r="BP6" t="s">
        <v>67</v>
      </c>
      <c r="BQ6" t="s">
        <v>68</v>
      </c>
      <c r="BR6" t="s">
        <v>69</v>
      </c>
      <c r="BS6" t="s">
        <v>70</v>
      </c>
      <c r="BT6" t="s">
        <v>71</v>
      </c>
      <c r="BU6" t="s">
        <v>72</v>
      </c>
      <c r="BV6" t="s">
        <v>73</v>
      </c>
      <c r="BW6" t="s">
        <v>74</v>
      </c>
      <c r="BX6" t="s">
        <v>75</v>
      </c>
      <c r="BY6" t="s">
        <v>76</v>
      </c>
      <c r="BZ6" t="s">
        <v>77</v>
      </c>
      <c r="CA6" t="s">
        <v>78</v>
      </c>
      <c r="CB6" t="s">
        <v>79</v>
      </c>
      <c r="CC6" t="s">
        <v>80</v>
      </c>
      <c r="CD6" t="s">
        <v>81</v>
      </c>
      <c r="CE6" t="s">
        <v>82</v>
      </c>
      <c r="CF6" t="s">
        <v>83</v>
      </c>
      <c r="CG6" t="s">
        <v>84</v>
      </c>
      <c r="CH6" t="s">
        <v>85</v>
      </c>
      <c r="CI6" t="s">
        <v>86</v>
      </c>
      <c r="CJ6" t="s">
        <v>87</v>
      </c>
      <c r="CK6" t="s">
        <v>88</v>
      </c>
      <c r="CL6" t="s">
        <v>89</v>
      </c>
    </row>
    <row r="7" spans="1:90" x14ac:dyDescent="0.25">
      <c r="A7" t="s">
        <v>98</v>
      </c>
      <c r="B7">
        <v>20901</v>
      </c>
      <c r="C7" t="s">
        <v>283</v>
      </c>
      <c r="D7">
        <v>1</v>
      </c>
      <c r="E7">
        <v>11</v>
      </c>
      <c r="F7">
        <v>915865</v>
      </c>
      <c r="G7">
        <v>35915865</v>
      </c>
      <c r="H7" t="s">
        <v>1124</v>
      </c>
      <c r="I7">
        <v>494</v>
      </c>
      <c r="J7" t="s">
        <v>106</v>
      </c>
      <c r="K7" t="s">
        <v>91</v>
      </c>
      <c r="L7">
        <v>1</v>
      </c>
      <c r="M7" t="s">
        <v>106</v>
      </c>
      <c r="N7">
        <v>17700000</v>
      </c>
      <c r="O7" t="s">
        <v>92</v>
      </c>
      <c r="P7" t="s">
        <v>1033</v>
      </c>
      <c r="Q7">
        <v>724</v>
      </c>
      <c r="R7">
        <v>18</v>
      </c>
      <c r="S7">
        <v>35283982</v>
      </c>
      <c r="T7">
        <v>35284760</v>
      </c>
      <c r="U7" t="s">
        <v>1125</v>
      </c>
      <c r="V7">
        <v>1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159</v>
      </c>
      <c r="AI7" s="2">
        <v>159</v>
      </c>
      <c r="AJ7" s="2">
        <v>160</v>
      </c>
      <c r="AK7" s="2">
        <v>0</v>
      </c>
      <c r="AL7" s="2">
        <v>0</v>
      </c>
      <c r="AM7" s="2">
        <v>651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5</v>
      </c>
      <c r="BQ7" s="2">
        <v>4</v>
      </c>
      <c r="BR7" s="2">
        <v>5</v>
      </c>
      <c r="BS7" s="2">
        <v>0</v>
      </c>
      <c r="BT7" s="2">
        <v>0</v>
      </c>
      <c r="BU7" s="2">
        <v>48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</row>
    <row r="8" spans="1:90" x14ac:dyDescent="0.25">
      <c r="A8" t="s">
        <v>98</v>
      </c>
      <c r="B8">
        <v>20901</v>
      </c>
      <c r="C8" t="s">
        <v>283</v>
      </c>
      <c r="D8">
        <v>1</v>
      </c>
      <c r="E8">
        <v>11</v>
      </c>
      <c r="F8">
        <v>31215</v>
      </c>
      <c r="G8">
        <v>35031215</v>
      </c>
      <c r="H8" t="s">
        <v>438</v>
      </c>
      <c r="I8">
        <v>292</v>
      </c>
      <c r="J8" t="s">
        <v>338</v>
      </c>
      <c r="K8" t="s">
        <v>439</v>
      </c>
      <c r="L8">
        <v>1</v>
      </c>
      <c r="M8" t="s">
        <v>338</v>
      </c>
      <c r="N8">
        <v>17900000</v>
      </c>
      <c r="O8" t="s">
        <v>92</v>
      </c>
      <c r="P8" t="s">
        <v>440</v>
      </c>
      <c r="Q8">
        <v>653</v>
      </c>
      <c r="R8">
        <v>18</v>
      </c>
      <c r="S8">
        <v>38215063</v>
      </c>
      <c r="T8">
        <v>38224448</v>
      </c>
      <c r="U8" t="s">
        <v>441</v>
      </c>
      <c r="V8">
        <v>2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79</v>
      </c>
      <c r="AI8" s="2">
        <v>62</v>
      </c>
      <c r="AJ8" s="2">
        <v>37</v>
      </c>
      <c r="AK8" s="2">
        <v>0</v>
      </c>
      <c r="AL8" s="2">
        <v>0</v>
      </c>
      <c r="AM8" s="2">
        <v>318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3</v>
      </c>
      <c r="BQ8" s="2">
        <v>2</v>
      </c>
      <c r="BR8" s="2">
        <v>2</v>
      </c>
      <c r="BS8" s="2">
        <v>0</v>
      </c>
      <c r="BT8" s="2">
        <v>0</v>
      </c>
      <c r="BU8" s="2">
        <v>22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</row>
    <row r="9" spans="1:90" x14ac:dyDescent="0.25">
      <c r="A9" t="s">
        <v>98</v>
      </c>
      <c r="B9">
        <v>20901</v>
      </c>
      <c r="C9" t="s">
        <v>283</v>
      </c>
      <c r="D9">
        <v>1</v>
      </c>
      <c r="E9">
        <v>11</v>
      </c>
      <c r="F9">
        <v>31082</v>
      </c>
      <c r="G9">
        <v>35031082</v>
      </c>
      <c r="H9" t="s">
        <v>1107</v>
      </c>
      <c r="I9">
        <v>150</v>
      </c>
      <c r="J9" t="s">
        <v>283</v>
      </c>
      <c r="K9" t="s">
        <v>1108</v>
      </c>
      <c r="L9">
        <v>1</v>
      </c>
      <c r="M9" t="s">
        <v>283</v>
      </c>
      <c r="N9">
        <v>17800000</v>
      </c>
      <c r="O9" t="s">
        <v>92</v>
      </c>
      <c r="P9" t="s">
        <v>951</v>
      </c>
      <c r="Q9">
        <v>600</v>
      </c>
      <c r="R9">
        <v>18</v>
      </c>
      <c r="S9">
        <v>35212493</v>
      </c>
      <c r="T9">
        <v>35212565</v>
      </c>
      <c r="U9" t="s">
        <v>1109</v>
      </c>
      <c r="V9">
        <v>1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158</v>
      </c>
      <c r="AI9" s="2">
        <v>154</v>
      </c>
      <c r="AJ9" s="2">
        <v>150</v>
      </c>
      <c r="AK9" s="2">
        <v>0</v>
      </c>
      <c r="AL9" s="2">
        <v>0</v>
      </c>
      <c r="AM9" s="2">
        <v>428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5</v>
      </c>
      <c r="BQ9" s="2">
        <v>4</v>
      </c>
      <c r="BR9" s="2">
        <v>4</v>
      </c>
      <c r="BS9" s="2">
        <v>0</v>
      </c>
      <c r="BT9" s="2">
        <v>0</v>
      </c>
      <c r="BU9" s="2">
        <v>26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</row>
    <row r="10" spans="1:90" x14ac:dyDescent="0.25">
      <c r="A10" t="s">
        <v>98</v>
      </c>
      <c r="B10">
        <v>20901</v>
      </c>
      <c r="C10" t="s">
        <v>283</v>
      </c>
      <c r="D10">
        <v>1</v>
      </c>
      <c r="E10">
        <v>11</v>
      </c>
      <c r="F10">
        <v>31100</v>
      </c>
      <c r="G10">
        <v>35031100</v>
      </c>
      <c r="H10" t="s">
        <v>542</v>
      </c>
      <c r="I10">
        <v>150</v>
      </c>
      <c r="J10" t="s">
        <v>283</v>
      </c>
      <c r="K10" t="s">
        <v>451</v>
      </c>
      <c r="L10">
        <v>1</v>
      </c>
      <c r="M10" t="s">
        <v>283</v>
      </c>
      <c r="N10">
        <v>17800000</v>
      </c>
      <c r="O10" t="s">
        <v>92</v>
      </c>
      <c r="P10" t="s">
        <v>543</v>
      </c>
      <c r="Q10" t="s">
        <v>114</v>
      </c>
      <c r="R10">
        <v>18</v>
      </c>
      <c r="S10">
        <v>35212494</v>
      </c>
      <c r="U10" t="s">
        <v>544</v>
      </c>
      <c r="V10">
        <v>2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32</v>
      </c>
      <c r="AI10" s="2">
        <v>19</v>
      </c>
      <c r="AJ10" s="2">
        <v>23</v>
      </c>
      <c r="AK10" s="2">
        <v>0</v>
      </c>
      <c r="AL10" s="2">
        <v>0</v>
      </c>
      <c r="AM10" s="2">
        <v>190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1</v>
      </c>
      <c r="BQ10" s="2">
        <v>1</v>
      </c>
      <c r="BR10" s="2">
        <v>1</v>
      </c>
      <c r="BS10" s="2">
        <v>0</v>
      </c>
      <c r="BT10" s="2">
        <v>0</v>
      </c>
      <c r="BU10" s="2">
        <v>15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</row>
    <row r="11" spans="1:90" x14ac:dyDescent="0.25">
      <c r="A11" t="s">
        <v>98</v>
      </c>
      <c r="B11">
        <v>20401</v>
      </c>
      <c r="C11" t="s">
        <v>109</v>
      </c>
      <c r="D11">
        <v>1</v>
      </c>
      <c r="E11">
        <v>11</v>
      </c>
      <c r="F11">
        <v>925950</v>
      </c>
      <c r="G11">
        <v>35925950</v>
      </c>
      <c r="H11" t="s">
        <v>766</v>
      </c>
      <c r="I11">
        <v>606</v>
      </c>
      <c r="J11" t="s">
        <v>275</v>
      </c>
      <c r="K11" t="s">
        <v>277</v>
      </c>
      <c r="L11">
        <v>1</v>
      </c>
      <c r="M11" t="s">
        <v>276</v>
      </c>
      <c r="N11">
        <v>13454398</v>
      </c>
      <c r="O11" t="s">
        <v>92</v>
      </c>
      <c r="P11" t="s">
        <v>767</v>
      </c>
      <c r="Q11">
        <v>1731</v>
      </c>
      <c r="R11">
        <v>19</v>
      </c>
      <c r="S11">
        <v>34574624</v>
      </c>
      <c r="T11">
        <v>34574625</v>
      </c>
      <c r="U11" t="s">
        <v>768</v>
      </c>
      <c r="V11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120</v>
      </c>
      <c r="AI11" s="2">
        <v>118</v>
      </c>
      <c r="AJ11" s="2">
        <v>116</v>
      </c>
      <c r="AK11" s="2">
        <v>0</v>
      </c>
      <c r="AL11" s="2">
        <v>0</v>
      </c>
      <c r="AM11" s="2">
        <v>709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4</v>
      </c>
      <c r="BQ11" s="2">
        <v>3</v>
      </c>
      <c r="BR11" s="2">
        <v>4</v>
      </c>
      <c r="BS11" s="2">
        <v>0</v>
      </c>
      <c r="BT11" s="2">
        <v>0</v>
      </c>
      <c r="BU11" s="2">
        <v>42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</row>
    <row r="12" spans="1:90" x14ac:dyDescent="0.25">
      <c r="A12" t="s">
        <v>98</v>
      </c>
      <c r="B12">
        <v>20401</v>
      </c>
      <c r="C12" t="s">
        <v>109</v>
      </c>
      <c r="D12">
        <v>1</v>
      </c>
      <c r="E12">
        <v>11</v>
      </c>
      <c r="F12">
        <v>440747</v>
      </c>
      <c r="G12">
        <v>35440747</v>
      </c>
      <c r="H12" t="s">
        <v>748</v>
      </c>
      <c r="I12">
        <v>482</v>
      </c>
      <c r="J12" t="s">
        <v>118</v>
      </c>
      <c r="K12" t="s">
        <v>749</v>
      </c>
      <c r="L12">
        <v>1</v>
      </c>
      <c r="M12" t="s">
        <v>118</v>
      </c>
      <c r="N12">
        <v>13460000</v>
      </c>
      <c r="O12" t="s">
        <v>92</v>
      </c>
      <c r="P12" t="s">
        <v>750</v>
      </c>
      <c r="Q12">
        <v>38</v>
      </c>
      <c r="R12">
        <v>19</v>
      </c>
      <c r="S12">
        <v>34765074</v>
      </c>
      <c r="U12" t="s">
        <v>751</v>
      </c>
      <c r="V12">
        <v>1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116</v>
      </c>
      <c r="AI12" s="2">
        <v>80</v>
      </c>
      <c r="AJ12" s="2">
        <v>111</v>
      </c>
      <c r="AK12" s="2">
        <v>0</v>
      </c>
      <c r="AL12" s="2">
        <v>0</v>
      </c>
      <c r="AM12" s="2">
        <v>339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3</v>
      </c>
      <c r="BQ12" s="2">
        <v>2</v>
      </c>
      <c r="BR12" s="2">
        <v>3</v>
      </c>
      <c r="BS12" s="2">
        <v>0</v>
      </c>
      <c r="BT12" s="2">
        <v>0</v>
      </c>
      <c r="BU12" s="2">
        <v>25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</row>
    <row r="13" spans="1:90" x14ac:dyDescent="0.25">
      <c r="A13" t="s">
        <v>98</v>
      </c>
      <c r="B13">
        <v>20401</v>
      </c>
      <c r="C13" t="s">
        <v>109</v>
      </c>
      <c r="D13">
        <v>1</v>
      </c>
      <c r="E13">
        <v>11</v>
      </c>
      <c r="F13">
        <v>45962</v>
      </c>
      <c r="G13">
        <v>35045962</v>
      </c>
      <c r="H13" t="s">
        <v>676</v>
      </c>
      <c r="I13">
        <v>165</v>
      </c>
      <c r="J13" t="s">
        <v>109</v>
      </c>
      <c r="K13" t="s">
        <v>677</v>
      </c>
      <c r="L13">
        <v>1</v>
      </c>
      <c r="M13" t="s">
        <v>109</v>
      </c>
      <c r="N13">
        <v>13478540</v>
      </c>
      <c r="O13" t="s">
        <v>101</v>
      </c>
      <c r="P13" t="s">
        <v>447</v>
      </c>
      <c r="Q13">
        <v>567</v>
      </c>
      <c r="R13">
        <v>19</v>
      </c>
      <c r="S13">
        <v>34684071</v>
      </c>
      <c r="U13" t="s">
        <v>678</v>
      </c>
      <c r="V13">
        <v>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433</v>
      </c>
      <c r="AI13" s="2">
        <v>406</v>
      </c>
      <c r="AJ13" s="2">
        <v>403</v>
      </c>
      <c r="AK13" s="2">
        <v>0</v>
      </c>
      <c r="AL13" s="2">
        <v>0</v>
      </c>
      <c r="AM13" s="2">
        <v>1111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12</v>
      </c>
      <c r="BQ13" s="2">
        <v>12</v>
      </c>
      <c r="BR13" s="2">
        <v>12</v>
      </c>
      <c r="BS13" s="2">
        <v>0</v>
      </c>
      <c r="BT13" s="2">
        <v>0</v>
      </c>
      <c r="BU13" s="2">
        <v>67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</row>
    <row r="14" spans="1:90" x14ac:dyDescent="0.25">
      <c r="A14" t="s">
        <v>98</v>
      </c>
      <c r="B14">
        <v>20801</v>
      </c>
      <c r="C14" t="s">
        <v>244</v>
      </c>
      <c r="D14">
        <v>1</v>
      </c>
      <c r="E14">
        <v>2</v>
      </c>
      <c r="F14">
        <v>121836</v>
      </c>
      <c r="G14">
        <v>35121836</v>
      </c>
      <c r="H14" t="s">
        <v>557</v>
      </c>
      <c r="I14">
        <v>750</v>
      </c>
      <c r="J14" t="s">
        <v>369</v>
      </c>
      <c r="K14" t="s">
        <v>370</v>
      </c>
      <c r="L14">
        <v>1</v>
      </c>
      <c r="M14" t="s">
        <v>369</v>
      </c>
      <c r="N14">
        <v>15385000</v>
      </c>
      <c r="O14" t="s">
        <v>101</v>
      </c>
      <c r="P14" t="s">
        <v>558</v>
      </c>
      <c r="Q14">
        <v>516</v>
      </c>
      <c r="R14">
        <v>18</v>
      </c>
      <c r="S14">
        <v>37431196</v>
      </c>
      <c r="U14" t="s">
        <v>559</v>
      </c>
      <c r="V14">
        <v>1</v>
      </c>
      <c r="W14" s="2">
        <v>21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8</v>
      </c>
      <c r="BD14" s="2">
        <v>0</v>
      </c>
      <c r="BE14" s="2">
        <v>3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1</v>
      </c>
      <c r="CL14" s="2">
        <v>0</v>
      </c>
    </row>
    <row r="15" spans="1:90" x14ac:dyDescent="0.25">
      <c r="A15" t="s">
        <v>98</v>
      </c>
      <c r="B15">
        <v>20801</v>
      </c>
      <c r="C15" t="s">
        <v>244</v>
      </c>
      <c r="D15">
        <v>1</v>
      </c>
      <c r="E15">
        <v>11</v>
      </c>
      <c r="F15">
        <v>920548</v>
      </c>
      <c r="G15">
        <v>35920548</v>
      </c>
      <c r="H15" t="s">
        <v>1245</v>
      </c>
      <c r="I15">
        <v>750</v>
      </c>
      <c r="J15" t="s">
        <v>369</v>
      </c>
      <c r="K15" t="s">
        <v>195</v>
      </c>
      <c r="L15">
        <v>1</v>
      </c>
      <c r="M15" t="s">
        <v>369</v>
      </c>
      <c r="N15">
        <v>15385000</v>
      </c>
      <c r="O15" t="s">
        <v>101</v>
      </c>
      <c r="P15" t="s">
        <v>1246</v>
      </c>
      <c r="Q15" t="s">
        <v>114</v>
      </c>
      <c r="R15">
        <v>18</v>
      </c>
      <c r="S15">
        <v>37044355</v>
      </c>
      <c r="T15">
        <v>37422575</v>
      </c>
      <c r="U15" t="s">
        <v>1247</v>
      </c>
      <c r="V15">
        <v>1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80</v>
      </c>
      <c r="AI15" s="2">
        <v>74</v>
      </c>
      <c r="AJ15" s="2">
        <v>75</v>
      </c>
      <c r="AK15" s="2">
        <v>0</v>
      </c>
      <c r="AL15" s="2">
        <v>0</v>
      </c>
      <c r="AM15" s="2">
        <v>573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2</v>
      </c>
      <c r="BQ15" s="2">
        <v>2</v>
      </c>
      <c r="BR15" s="2">
        <v>3</v>
      </c>
      <c r="BS15" s="2">
        <v>0</v>
      </c>
      <c r="BT15" s="2">
        <v>0</v>
      </c>
      <c r="BU15" s="2">
        <v>39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</row>
    <row r="16" spans="1:90" x14ac:dyDescent="0.25">
      <c r="A16" t="s">
        <v>98</v>
      </c>
      <c r="B16">
        <v>20801</v>
      </c>
      <c r="C16" t="s">
        <v>244</v>
      </c>
      <c r="D16">
        <v>1</v>
      </c>
      <c r="E16">
        <v>11</v>
      </c>
      <c r="F16">
        <v>910910</v>
      </c>
      <c r="G16">
        <v>35910910</v>
      </c>
      <c r="H16" t="s">
        <v>714</v>
      </c>
      <c r="I16">
        <v>170</v>
      </c>
      <c r="J16" t="s">
        <v>244</v>
      </c>
      <c r="K16" t="s">
        <v>380</v>
      </c>
      <c r="L16">
        <v>1</v>
      </c>
      <c r="M16" t="s">
        <v>244</v>
      </c>
      <c r="N16">
        <v>16900530</v>
      </c>
      <c r="O16" t="s">
        <v>376</v>
      </c>
      <c r="P16" t="s">
        <v>715</v>
      </c>
      <c r="Q16" t="s">
        <v>716</v>
      </c>
      <c r="R16">
        <v>18</v>
      </c>
      <c r="S16">
        <v>37011073</v>
      </c>
      <c r="T16">
        <v>37051240</v>
      </c>
      <c r="U16" t="s">
        <v>717</v>
      </c>
      <c r="V16">
        <v>2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66</v>
      </c>
      <c r="AI16" s="2">
        <v>54</v>
      </c>
      <c r="AJ16" s="2">
        <v>37</v>
      </c>
      <c r="AK16" s="2">
        <v>0</v>
      </c>
      <c r="AL16" s="2">
        <v>0</v>
      </c>
      <c r="AM16" s="2">
        <v>845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2</v>
      </c>
      <c r="BQ16" s="2">
        <v>2</v>
      </c>
      <c r="BR16" s="2">
        <v>2</v>
      </c>
      <c r="BS16" s="2">
        <v>0</v>
      </c>
      <c r="BT16" s="2">
        <v>0</v>
      </c>
      <c r="BU16" s="2">
        <v>56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</row>
    <row r="17" spans="1:90" x14ac:dyDescent="0.25">
      <c r="A17" t="s">
        <v>98</v>
      </c>
      <c r="B17">
        <v>20301</v>
      </c>
      <c r="C17" t="s">
        <v>269</v>
      </c>
      <c r="D17">
        <v>1</v>
      </c>
      <c r="E17">
        <v>11</v>
      </c>
      <c r="F17">
        <v>564916</v>
      </c>
      <c r="G17">
        <v>35564916</v>
      </c>
      <c r="H17" t="s">
        <v>680</v>
      </c>
      <c r="I17">
        <v>176</v>
      </c>
      <c r="J17" t="s">
        <v>269</v>
      </c>
      <c r="K17" t="s">
        <v>91</v>
      </c>
      <c r="L17">
        <v>1</v>
      </c>
      <c r="M17" t="s">
        <v>269</v>
      </c>
      <c r="N17">
        <v>18320000</v>
      </c>
      <c r="O17" t="s">
        <v>92</v>
      </c>
      <c r="P17" t="s">
        <v>681</v>
      </c>
      <c r="Q17">
        <v>480</v>
      </c>
      <c r="R17">
        <v>15</v>
      </c>
      <c r="S17">
        <v>35521530</v>
      </c>
      <c r="U17" t="s">
        <v>682</v>
      </c>
      <c r="V17">
        <v>1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40</v>
      </c>
      <c r="AI17" s="2">
        <v>39</v>
      </c>
      <c r="AJ17" s="2">
        <v>0</v>
      </c>
      <c r="AK17" s="2">
        <v>0</v>
      </c>
      <c r="AL17" s="2">
        <v>0</v>
      </c>
      <c r="AM17" s="2">
        <v>147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2</v>
      </c>
      <c r="BQ17" s="2">
        <v>1</v>
      </c>
      <c r="BR17" s="2">
        <v>0</v>
      </c>
      <c r="BS17" s="2">
        <v>0</v>
      </c>
      <c r="BT17" s="2">
        <v>0</v>
      </c>
      <c r="BU17" s="2">
        <v>9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</row>
    <row r="18" spans="1:90" x14ac:dyDescent="0.25">
      <c r="A18" t="s">
        <v>98</v>
      </c>
      <c r="B18">
        <v>20802</v>
      </c>
      <c r="C18" t="s">
        <v>112</v>
      </c>
      <c r="D18">
        <v>1</v>
      </c>
      <c r="E18">
        <v>11</v>
      </c>
      <c r="F18">
        <v>345623</v>
      </c>
      <c r="G18">
        <v>35345623</v>
      </c>
      <c r="H18" t="s">
        <v>874</v>
      </c>
      <c r="I18">
        <v>177</v>
      </c>
      <c r="J18" t="s">
        <v>112</v>
      </c>
      <c r="K18" t="s">
        <v>875</v>
      </c>
      <c r="L18">
        <v>1</v>
      </c>
      <c r="M18" t="s">
        <v>112</v>
      </c>
      <c r="N18">
        <v>16052045</v>
      </c>
      <c r="O18" t="s">
        <v>101</v>
      </c>
      <c r="P18" t="s">
        <v>876</v>
      </c>
      <c r="Q18">
        <v>1764</v>
      </c>
      <c r="R18">
        <v>18</v>
      </c>
      <c r="S18">
        <v>34063426</v>
      </c>
      <c r="T18">
        <v>34821122</v>
      </c>
      <c r="U18" t="s">
        <v>877</v>
      </c>
      <c r="V18">
        <v>1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79</v>
      </c>
      <c r="AI18" s="2">
        <v>112</v>
      </c>
      <c r="AJ18" s="2">
        <v>80</v>
      </c>
      <c r="AK18" s="2">
        <v>0</v>
      </c>
      <c r="AL18" s="2">
        <v>0</v>
      </c>
      <c r="AM18" s="2">
        <v>517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2</v>
      </c>
      <c r="BQ18" s="2">
        <v>3</v>
      </c>
      <c r="BR18" s="2">
        <v>2</v>
      </c>
      <c r="BS18" s="2">
        <v>0</v>
      </c>
      <c r="BT18" s="2">
        <v>0</v>
      </c>
      <c r="BU18" s="2">
        <v>34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</row>
    <row r="19" spans="1:90" x14ac:dyDescent="0.25">
      <c r="A19" t="s">
        <v>98</v>
      </c>
      <c r="B19">
        <v>20802</v>
      </c>
      <c r="C19" t="s">
        <v>112</v>
      </c>
      <c r="D19">
        <v>1</v>
      </c>
      <c r="E19">
        <v>2</v>
      </c>
      <c r="F19">
        <v>198079</v>
      </c>
      <c r="G19">
        <v>35198079</v>
      </c>
      <c r="H19" t="s">
        <v>881</v>
      </c>
      <c r="I19">
        <v>177</v>
      </c>
      <c r="J19" t="s">
        <v>112</v>
      </c>
      <c r="K19" t="s">
        <v>777</v>
      </c>
      <c r="L19">
        <v>1</v>
      </c>
      <c r="M19" t="s">
        <v>112</v>
      </c>
      <c r="N19">
        <v>16015040</v>
      </c>
      <c r="O19" t="s">
        <v>92</v>
      </c>
      <c r="P19" t="s">
        <v>747</v>
      </c>
      <c r="Q19">
        <v>1628</v>
      </c>
      <c r="R19">
        <v>18</v>
      </c>
      <c r="S19">
        <v>36363200</v>
      </c>
      <c r="T19">
        <v>36363244</v>
      </c>
      <c r="U19" t="s">
        <v>882</v>
      </c>
      <c r="V19">
        <v>1</v>
      </c>
      <c r="W19" s="2">
        <v>26</v>
      </c>
      <c r="X19" s="2">
        <v>1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4</v>
      </c>
      <c r="BF19" s="2">
        <v>1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</row>
    <row r="20" spans="1:90" x14ac:dyDescent="0.25">
      <c r="A20" t="s">
        <v>98</v>
      </c>
      <c r="B20">
        <v>20501</v>
      </c>
      <c r="C20" t="s">
        <v>306</v>
      </c>
      <c r="D20">
        <v>1</v>
      </c>
      <c r="E20">
        <v>11</v>
      </c>
      <c r="F20">
        <v>21842</v>
      </c>
      <c r="G20">
        <v>35021842</v>
      </c>
      <c r="H20" t="s">
        <v>545</v>
      </c>
      <c r="I20">
        <v>181</v>
      </c>
      <c r="J20" t="s">
        <v>306</v>
      </c>
      <c r="K20" t="s">
        <v>91</v>
      </c>
      <c r="L20">
        <v>1</v>
      </c>
      <c r="M20" t="s">
        <v>306</v>
      </c>
      <c r="N20">
        <v>14801180</v>
      </c>
      <c r="O20" t="s">
        <v>101</v>
      </c>
      <c r="P20" t="s">
        <v>546</v>
      </c>
      <c r="Q20">
        <v>503</v>
      </c>
      <c r="R20">
        <v>16</v>
      </c>
      <c r="S20">
        <v>33366636</v>
      </c>
      <c r="U20" t="s">
        <v>547</v>
      </c>
      <c r="V20">
        <v>1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159</v>
      </c>
      <c r="AI20" s="2">
        <v>151</v>
      </c>
      <c r="AJ20" s="2">
        <v>152</v>
      </c>
      <c r="AK20" s="2">
        <v>0</v>
      </c>
      <c r="AL20" s="2">
        <v>0</v>
      </c>
      <c r="AM20" s="2">
        <v>1103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4</v>
      </c>
      <c r="BQ20" s="2">
        <v>4</v>
      </c>
      <c r="BR20" s="2">
        <v>4</v>
      </c>
      <c r="BS20" s="2">
        <v>0</v>
      </c>
      <c r="BT20" s="2">
        <v>0</v>
      </c>
      <c r="BU20" s="2">
        <v>67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</row>
    <row r="21" spans="1:90" x14ac:dyDescent="0.25">
      <c r="A21" t="s">
        <v>98</v>
      </c>
      <c r="B21">
        <v>20501</v>
      </c>
      <c r="C21" t="s">
        <v>306</v>
      </c>
      <c r="D21">
        <v>1</v>
      </c>
      <c r="E21">
        <v>2</v>
      </c>
      <c r="F21">
        <v>121800</v>
      </c>
      <c r="G21">
        <v>35121800</v>
      </c>
      <c r="H21" t="s">
        <v>931</v>
      </c>
      <c r="I21">
        <v>181</v>
      </c>
      <c r="J21" t="s">
        <v>306</v>
      </c>
      <c r="K21" t="s">
        <v>91</v>
      </c>
      <c r="L21">
        <v>1</v>
      </c>
      <c r="M21" t="s">
        <v>306</v>
      </c>
      <c r="N21">
        <v>14801150</v>
      </c>
      <c r="O21" t="s">
        <v>101</v>
      </c>
      <c r="P21" t="s">
        <v>290</v>
      </c>
      <c r="Q21">
        <v>1970</v>
      </c>
      <c r="R21">
        <v>16</v>
      </c>
      <c r="S21">
        <v>33358424</v>
      </c>
      <c r="U21" t="s">
        <v>932</v>
      </c>
      <c r="V21">
        <v>1</v>
      </c>
      <c r="W21" s="2">
        <v>32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1</v>
      </c>
      <c r="BD21" s="2">
        <v>0</v>
      </c>
      <c r="BE21" s="2">
        <v>4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1</v>
      </c>
      <c r="CL21" s="2">
        <v>0</v>
      </c>
    </row>
    <row r="22" spans="1:90" x14ac:dyDescent="0.25">
      <c r="A22" t="s">
        <v>98</v>
      </c>
      <c r="B22">
        <v>20501</v>
      </c>
      <c r="C22" t="s">
        <v>306</v>
      </c>
      <c r="D22">
        <v>1</v>
      </c>
      <c r="E22">
        <v>5</v>
      </c>
      <c r="F22">
        <v>253716</v>
      </c>
      <c r="G22">
        <v>35253716</v>
      </c>
      <c r="H22" t="s">
        <v>837</v>
      </c>
      <c r="I22">
        <v>181</v>
      </c>
      <c r="J22" t="s">
        <v>306</v>
      </c>
      <c r="K22" t="s">
        <v>838</v>
      </c>
      <c r="L22">
        <v>1</v>
      </c>
      <c r="M22" t="s">
        <v>306</v>
      </c>
      <c r="N22">
        <v>14801070</v>
      </c>
      <c r="O22" t="s">
        <v>101</v>
      </c>
      <c r="P22" t="s">
        <v>839</v>
      </c>
      <c r="Q22">
        <v>827</v>
      </c>
      <c r="R22">
        <v>16</v>
      </c>
      <c r="S22">
        <v>33357545</v>
      </c>
      <c r="U22" t="s">
        <v>840</v>
      </c>
      <c r="V22">
        <v>1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52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2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</row>
    <row r="23" spans="1:90" x14ac:dyDescent="0.25">
      <c r="A23" t="s">
        <v>98</v>
      </c>
      <c r="B23">
        <v>20501</v>
      </c>
      <c r="C23" t="s">
        <v>306</v>
      </c>
      <c r="D23">
        <v>1</v>
      </c>
      <c r="E23">
        <v>11</v>
      </c>
      <c r="F23">
        <v>907042</v>
      </c>
      <c r="G23">
        <v>35907042</v>
      </c>
      <c r="H23" t="s">
        <v>921</v>
      </c>
      <c r="I23">
        <v>441</v>
      </c>
      <c r="J23" t="s">
        <v>364</v>
      </c>
      <c r="K23" t="s">
        <v>91</v>
      </c>
      <c r="L23">
        <v>1</v>
      </c>
      <c r="M23" t="s">
        <v>364</v>
      </c>
      <c r="N23">
        <v>15990050</v>
      </c>
      <c r="O23" t="s">
        <v>92</v>
      </c>
      <c r="P23" t="s">
        <v>713</v>
      </c>
      <c r="Q23">
        <v>644</v>
      </c>
      <c r="R23">
        <v>16</v>
      </c>
      <c r="S23">
        <v>33821226</v>
      </c>
      <c r="T23">
        <v>33826878</v>
      </c>
      <c r="U23" t="s">
        <v>922</v>
      </c>
      <c r="V23">
        <v>1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80</v>
      </c>
      <c r="AI23" s="2">
        <v>69</v>
      </c>
      <c r="AJ23" s="2">
        <v>78</v>
      </c>
      <c r="AK23" s="2">
        <v>0</v>
      </c>
      <c r="AL23" s="2">
        <v>0</v>
      </c>
      <c r="AM23" s="2">
        <v>575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2</v>
      </c>
      <c r="BQ23" s="2">
        <v>2</v>
      </c>
      <c r="BR23" s="2">
        <v>2</v>
      </c>
      <c r="BS23" s="2">
        <v>0</v>
      </c>
      <c r="BT23" s="2">
        <v>0</v>
      </c>
      <c r="BU23" s="2">
        <v>33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</row>
    <row r="24" spans="1:90" x14ac:dyDescent="0.25">
      <c r="A24" t="s">
        <v>98</v>
      </c>
      <c r="B24">
        <v>21001</v>
      </c>
      <c r="C24" t="s">
        <v>194</v>
      </c>
      <c r="D24">
        <v>1</v>
      </c>
      <c r="E24">
        <v>11</v>
      </c>
      <c r="F24">
        <v>33297</v>
      </c>
      <c r="G24">
        <v>35033297</v>
      </c>
      <c r="H24" t="s">
        <v>486</v>
      </c>
      <c r="I24">
        <v>503</v>
      </c>
      <c r="J24" t="s">
        <v>344</v>
      </c>
      <c r="K24" t="s">
        <v>487</v>
      </c>
      <c r="L24">
        <v>1</v>
      </c>
      <c r="M24" t="s">
        <v>344</v>
      </c>
      <c r="N24">
        <v>19700000</v>
      </c>
      <c r="O24" t="s">
        <v>92</v>
      </c>
      <c r="P24" t="s">
        <v>488</v>
      </c>
      <c r="Q24" t="s">
        <v>489</v>
      </c>
      <c r="R24">
        <v>18</v>
      </c>
      <c r="S24">
        <v>33611130</v>
      </c>
      <c r="T24">
        <v>33617719</v>
      </c>
      <c r="U24" t="s">
        <v>490</v>
      </c>
      <c r="V24">
        <v>2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80</v>
      </c>
      <c r="AI24" s="2">
        <v>79</v>
      </c>
      <c r="AJ24" s="2">
        <v>72</v>
      </c>
      <c r="AK24" s="2">
        <v>0</v>
      </c>
      <c r="AL24" s="2">
        <v>0</v>
      </c>
      <c r="AM24" s="2">
        <v>237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3</v>
      </c>
      <c r="BQ24" s="2">
        <v>2</v>
      </c>
      <c r="BR24" s="2">
        <v>2</v>
      </c>
      <c r="BS24" s="2">
        <v>0</v>
      </c>
      <c r="BT24" s="2">
        <v>0</v>
      </c>
      <c r="BU24" s="2">
        <v>14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</row>
    <row r="25" spans="1:90" x14ac:dyDescent="0.25">
      <c r="A25" t="s">
        <v>98</v>
      </c>
      <c r="B25">
        <v>21001</v>
      </c>
      <c r="C25" t="s">
        <v>194</v>
      </c>
      <c r="D25">
        <v>1</v>
      </c>
      <c r="E25">
        <v>5</v>
      </c>
      <c r="F25">
        <v>442252</v>
      </c>
      <c r="G25">
        <v>35442252</v>
      </c>
      <c r="H25" t="s">
        <v>1157</v>
      </c>
      <c r="I25">
        <v>189</v>
      </c>
      <c r="J25" t="s">
        <v>194</v>
      </c>
      <c r="K25" t="s">
        <v>91</v>
      </c>
      <c r="L25">
        <v>1</v>
      </c>
      <c r="M25" t="s">
        <v>194</v>
      </c>
      <c r="N25">
        <v>19806150</v>
      </c>
      <c r="O25" t="s">
        <v>92</v>
      </c>
      <c r="P25" t="s">
        <v>278</v>
      </c>
      <c r="Q25">
        <v>289</v>
      </c>
      <c r="R25">
        <v>18</v>
      </c>
      <c r="S25">
        <v>33022216</v>
      </c>
      <c r="T25">
        <v>33022244</v>
      </c>
      <c r="U25" t="s">
        <v>1158</v>
      </c>
      <c r="V25">
        <v>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86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3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</row>
    <row r="26" spans="1:90" x14ac:dyDescent="0.25">
      <c r="A26" t="s">
        <v>98</v>
      </c>
      <c r="B26">
        <v>21001</v>
      </c>
      <c r="C26" t="s">
        <v>194</v>
      </c>
      <c r="D26">
        <v>1</v>
      </c>
      <c r="E26">
        <v>11</v>
      </c>
      <c r="F26">
        <v>33029</v>
      </c>
      <c r="G26">
        <v>35033029</v>
      </c>
      <c r="H26" t="s">
        <v>743</v>
      </c>
      <c r="I26">
        <v>249</v>
      </c>
      <c r="J26" t="s">
        <v>197</v>
      </c>
      <c r="K26" t="s">
        <v>744</v>
      </c>
      <c r="L26">
        <v>1</v>
      </c>
      <c r="M26" t="s">
        <v>197</v>
      </c>
      <c r="N26">
        <v>19880000</v>
      </c>
      <c r="O26" t="s">
        <v>92</v>
      </c>
      <c r="P26" t="s">
        <v>745</v>
      </c>
      <c r="Q26" t="s">
        <v>536</v>
      </c>
      <c r="R26">
        <v>18</v>
      </c>
      <c r="S26">
        <v>33411014</v>
      </c>
      <c r="T26">
        <v>33414448</v>
      </c>
      <c r="U26" t="s">
        <v>746</v>
      </c>
      <c r="V26">
        <v>2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116</v>
      </c>
      <c r="AI26" s="2">
        <v>111</v>
      </c>
      <c r="AJ26" s="2">
        <v>110</v>
      </c>
      <c r="AK26" s="2">
        <v>0</v>
      </c>
      <c r="AL26" s="2">
        <v>0</v>
      </c>
      <c r="AM26" s="2">
        <v>313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4</v>
      </c>
      <c r="BQ26" s="2">
        <v>4</v>
      </c>
      <c r="BR26" s="2">
        <v>3</v>
      </c>
      <c r="BS26" s="2">
        <v>0</v>
      </c>
      <c r="BT26" s="2">
        <v>0</v>
      </c>
      <c r="BU26" s="2">
        <v>22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</row>
    <row r="27" spans="1:90" x14ac:dyDescent="0.25">
      <c r="A27" t="s">
        <v>98</v>
      </c>
      <c r="B27">
        <v>21001</v>
      </c>
      <c r="C27" t="s">
        <v>194</v>
      </c>
      <c r="D27">
        <v>1</v>
      </c>
      <c r="E27">
        <v>11</v>
      </c>
      <c r="F27">
        <v>337687</v>
      </c>
      <c r="G27">
        <v>35337687</v>
      </c>
      <c r="H27" t="s">
        <v>1000</v>
      </c>
      <c r="I27">
        <v>501</v>
      </c>
      <c r="J27" t="s">
        <v>317</v>
      </c>
      <c r="K27" t="s">
        <v>91</v>
      </c>
      <c r="L27">
        <v>1</v>
      </c>
      <c r="M27" t="s">
        <v>317</v>
      </c>
      <c r="N27">
        <v>19970000</v>
      </c>
      <c r="O27" t="s">
        <v>101</v>
      </c>
      <c r="P27" t="s">
        <v>462</v>
      </c>
      <c r="Q27">
        <v>487</v>
      </c>
      <c r="R27">
        <v>18</v>
      </c>
      <c r="S27">
        <v>33512563</v>
      </c>
      <c r="T27">
        <v>33513753</v>
      </c>
      <c r="U27" t="s">
        <v>1001</v>
      </c>
      <c r="V27">
        <v>1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79</v>
      </c>
      <c r="AI27" s="2">
        <v>79</v>
      </c>
      <c r="AJ27" s="2">
        <v>39</v>
      </c>
      <c r="AK27" s="2">
        <v>0</v>
      </c>
      <c r="AL27" s="2">
        <v>0</v>
      </c>
      <c r="AM27" s="2">
        <v>222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2</v>
      </c>
      <c r="BQ27" s="2">
        <v>2</v>
      </c>
      <c r="BR27" s="2">
        <v>1</v>
      </c>
      <c r="BS27" s="2">
        <v>0</v>
      </c>
      <c r="BT27" s="2">
        <v>0</v>
      </c>
      <c r="BU27" s="2">
        <v>13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</row>
    <row r="28" spans="1:90" x14ac:dyDescent="0.25">
      <c r="A28" t="s">
        <v>98</v>
      </c>
      <c r="B28">
        <v>21001</v>
      </c>
      <c r="C28" t="s">
        <v>194</v>
      </c>
      <c r="D28">
        <v>1</v>
      </c>
      <c r="E28">
        <v>11</v>
      </c>
      <c r="F28">
        <v>33169</v>
      </c>
      <c r="G28">
        <v>35033169</v>
      </c>
      <c r="H28" t="s">
        <v>1242</v>
      </c>
      <c r="I28">
        <v>189</v>
      </c>
      <c r="J28" t="s">
        <v>194</v>
      </c>
      <c r="K28" t="s">
        <v>549</v>
      </c>
      <c r="L28">
        <v>1</v>
      </c>
      <c r="M28" t="s">
        <v>194</v>
      </c>
      <c r="N28">
        <v>19802130</v>
      </c>
      <c r="O28" t="s">
        <v>92</v>
      </c>
      <c r="P28" t="s">
        <v>1243</v>
      </c>
      <c r="Q28">
        <v>1226</v>
      </c>
      <c r="R28">
        <v>18</v>
      </c>
      <c r="S28">
        <v>33223941</v>
      </c>
      <c r="U28" t="s">
        <v>1244</v>
      </c>
      <c r="V28">
        <v>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119</v>
      </c>
      <c r="AI28" s="2">
        <v>122</v>
      </c>
      <c r="AJ28" s="2">
        <v>118</v>
      </c>
      <c r="AK28" s="2">
        <v>0</v>
      </c>
      <c r="AL28" s="2">
        <v>0</v>
      </c>
      <c r="AM28" s="2">
        <v>537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6</v>
      </c>
      <c r="BQ28" s="2">
        <v>6</v>
      </c>
      <c r="BR28" s="2">
        <v>6</v>
      </c>
      <c r="BS28" s="2">
        <v>0</v>
      </c>
      <c r="BT28" s="2">
        <v>0</v>
      </c>
      <c r="BU28" s="2">
        <v>43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2">
        <v>0</v>
      </c>
    </row>
    <row r="29" spans="1:90" x14ac:dyDescent="0.25">
      <c r="A29" t="s">
        <v>98</v>
      </c>
      <c r="B29">
        <v>21001</v>
      </c>
      <c r="C29" t="s">
        <v>194</v>
      </c>
      <c r="D29">
        <v>1</v>
      </c>
      <c r="E29">
        <v>2</v>
      </c>
      <c r="F29">
        <v>982283</v>
      </c>
      <c r="G29">
        <v>35982283</v>
      </c>
      <c r="H29" t="s">
        <v>834</v>
      </c>
      <c r="I29">
        <v>189</v>
      </c>
      <c r="J29" t="s">
        <v>194</v>
      </c>
      <c r="K29" t="s">
        <v>374</v>
      </c>
      <c r="L29">
        <v>1</v>
      </c>
      <c r="M29" t="s">
        <v>194</v>
      </c>
      <c r="N29">
        <v>19806900</v>
      </c>
      <c r="P29" t="s">
        <v>835</v>
      </c>
      <c r="Q29">
        <v>2100</v>
      </c>
      <c r="R29">
        <v>18</v>
      </c>
      <c r="S29">
        <v>33025800</v>
      </c>
      <c r="T29">
        <v>33025837</v>
      </c>
      <c r="U29" t="s">
        <v>836</v>
      </c>
      <c r="V29">
        <v>1</v>
      </c>
      <c r="W29" s="2">
        <v>10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3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</row>
    <row r="30" spans="1:90" x14ac:dyDescent="0.25">
      <c r="A30" t="s">
        <v>98</v>
      </c>
      <c r="B30">
        <v>20302</v>
      </c>
      <c r="C30" t="s">
        <v>262</v>
      </c>
      <c r="D30">
        <v>1</v>
      </c>
      <c r="E30">
        <v>11</v>
      </c>
      <c r="F30">
        <v>290713</v>
      </c>
      <c r="G30">
        <v>35290713</v>
      </c>
      <c r="H30" t="s">
        <v>1218</v>
      </c>
      <c r="I30">
        <v>194</v>
      </c>
      <c r="J30" t="s">
        <v>262</v>
      </c>
      <c r="K30" t="s">
        <v>759</v>
      </c>
      <c r="L30">
        <v>1</v>
      </c>
      <c r="M30" t="s">
        <v>262</v>
      </c>
      <c r="N30">
        <v>18703060</v>
      </c>
      <c r="O30" t="s">
        <v>92</v>
      </c>
      <c r="P30" t="s">
        <v>1219</v>
      </c>
      <c r="Q30">
        <v>561</v>
      </c>
      <c r="R30">
        <v>14</v>
      </c>
      <c r="S30">
        <v>37325855</v>
      </c>
      <c r="T30">
        <v>37326216</v>
      </c>
      <c r="U30" t="s">
        <v>1220</v>
      </c>
      <c r="V30">
        <v>1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104</v>
      </c>
      <c r="AI30" s="2">
        <v>101</v>
      </c>
      <c r="AJ30" s="2">
        <v>99</v>
      </c>
      <c r="AK30" s="2">
        <v>0</v>
      </c>
      <c r="AL30" s="2">
        <v>0</v>
      </c>
      <c r="AM30" s="2">
        <v>272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3</v>
      </c>
      <c r="BQ30" s="2">
        <v>3</v>
      </c>
      <c r="BR30" s="2">
        <v>3</v>
      </c>
      <c r="BS30" s="2">
        <v>0</v>
      </c>
      <c r="BT30" s="2">
        <v>0</v>
      </c>
      <c r="BU30" s="2">
        <v>20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</row>
    <row r="31" spans="1:90" x14ac:dyDescent="0.25">
      <c r="A31" t="s">
        <v>98</v>
      </c>
      <c r="B31">
        <v>20302</v>
      </c>
      <c r="C31" t="s">
        <v>262</v>
      </c>
      <c r="D31">
        <v>1</v>
      </c>
      <c r="E31">
        <v>11</v>
      </c>
      <c r="F31">
        <v>14680</v>
      </c>
      <c r="G31">
        <v>35014680</v>
      </c>
      <c r="H31" t="s">
        <v>815</v>
      </c>
      <c r="I31">
        <v>263</v>
      </c>
      <c r="J31" t="s">
        <v>434</v>
      </c>
      <c r="K31" t="s">
        <v>816</v>
      </c>
      <c r="L31">
        <v>1</v>
      </c>
      <c r="M31" t="s">
        <v>434</v>
      </c>
      <c r="N31">
        <v>18760000</v>
      </c>
      <c r="O31" t="s">
        <v>92</v>
      </c>
      <c r="P31" t="s">
        <v>817</v>
      </c>
      <c r="Q31" t="s">
        <v>818</v>
      </c>
      <c r="R31">
        <v>14</v>
      </c>
      <c r="S31">
        <v>37146175</v>
      </c>
      <c r="U31" t="s">
        <v>819</v>
      </c>
      <c r="V31">
        <v>2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66</v>
      </c>
      <c r="AI31" s="2">
        <v>48</v>
      </c>
      <c r="AJ31" s="2">
        <v>48</v>
      </c>
      <c r="AK31" s="2">
        <v>0</v>
      </c>
      <c r="AL31" s="2">
        <v>0</v>
      </c>
      <c r="AM31" s="2">
        <v>197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2</v>
      </c>
      <c r="BQ31" s="2">
        <v>2</v>
      </c>
      <c r="BR31" s="2">
        <v>2</v>
      </c>
      <c r="BS31" s="2">
        <v>0</v>
      </c>
      <c r="BT31" s="2">
        <v>0</v>
      </c>
      <c r="BU31" s="2">
        <v>15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</row>
    <row r="32" spans="1:90" x14ac:dyDescent="0.25">
      <c r="A32" t="s">
        <v>98</v>
      </c>
      <c r="B32">
        <v>20302</v>
      </c>
      <c r="C32" t="s">
        <v>262</v>
      </c>
      <c r="D32">
        <v>1</v>
      </c>
      <c r="E32">
        <v>11</v>
      </c>
      <c r="F32">
        <v>290661</v>
      </c>
      <c r="G32">
        <v>35290661</v>
      </c>
      <c r="H32" t="s">
        <v>1170</v>
      </c>
      <c r="I32">
        <v>685</v>
      </c>
      <c r="J32" t="s">
        <v>332</v>
      </c>
      <c r="K32" t="s">
        <v>91</v>
      </c>
      <c r="L32">
        <v>1</v>
      </c>
      <c r="M32" t="s">
        <v>332</v>
      </c>
      <c r="N32">
        <v>18740000</v>
      </c>
      <c r="O32" t="s">
        <v>92</v>
      </c>
      <c r="P32" t="s">
        <v>414</v>
      </c>
      <c r="Q32">
        <v>989</v>
      </c>
      <c r="R32">
        <v>14</v>
      </c>
      <c r="S32">
        <v>37621401</v>
      </c>
      <c r="T32">
        <v>37621755</v>
      </c>
      <c r="U32" t="s">
        <v>1171</v>
      </c>
      <c r="V32">
        <v>1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70</v>
      </c>
      <c r="AI32" s="2">
        <v>69</v>
      </c>
      <c r="AJ32" s="2">
        <v>65</v>
      </c>
      <c r="AK32" s="2">
        <v>0</v>
      </c>
      <c r="AL32" s="2">
        <v>0</v>
      </c>
      <c r="AM32" s="2">
        <v>363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2</v>
      </c>
      <c r="BQ32" s="2">
        <v>2</v>
      </c>
      <c r="BR32" s="2">
        <v>2</v>
      </c>
      <c r="BS32" s="2">
        <v>0</v>
      </c>
      <c r="BT32" s="2">
        <v>0</v>
      </c>
      <c r="BU32" s="2">
        <v>26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</row>
    <row r="33" spans="1:90" x14ac:dyDescent="0.25">
      <c r="A33" t="s">
        <v>98</v>
      </c>
      <c r="B33">
        <v>20502</v>
      </c>
      <c r="C33" t="s">
        <v>224</v>
      </c>
      <c r="D33">
        <v>1</v>
      </c>
      <c r="E33">
        <v>11</v>
      </c>
      <c r="F33">
        <v>440115</v>
      </c>
      <c r="G33">
        <v>35440115</v>
      </c>
      <c r="H33" t="s">
        <v>504</v>
      </c>
      <c r="I33">
        <v>487</v>
      </c>
      <c r="J33" t="s">
        <v>324</v>
      </c>
      <c r="K33" t="s">
        <v>505</v>
      </c>
      <c r="L33">
        <v>1</v>
      </c>
      <c r="M33" t="s">
        <v>324</v>
      </c>
      <c r="N33">
        <v>15400000</v>
      </c>
      <c r="O33" t="s">
        <v>136</v>
      </c>
      <c r="P33" t="s">
        <v>506</v>
      </c>
      <c r="Q33">
        <v>165</v>
      </c>
      <c r="R33">
        <v>17</v>
      </c>
      <c r="S33">
        <v>32799400</v>
      </c>
      <c r="T33">
        <v>32799403</v>
      </c>
      <c r="U33" t="s">
        <v>507</v>
      </c>
      <c r="V33">
        <v>1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118</v>
      </c>
      <c r="AI33" s="2">
        <v>120</v>
      </c>
      <c r="AJ33" s="2">
        <v>118</v>
      </c>
      <c r="AK33" s="2">
        <v>0</v>
      </c>
      <c r="AL33" s="2">
        <v>0</v>
      </c>
      <c r="AM33" s="2">
        <v>370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4</v>
      </c>
      <c r="BQ33" s="2">
        <v>3</v>
      </c>
      <c r="BR33" s="2">
        <v>3</v>
      </c>
      <c r="BS33" s="2">
        <v>0</v>
      </c>
      <c r="BT33" s="2">
        <v>0</v>
      </c>
      <c r="BU33" s="2">
        <v>26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</row>
    <row r="34" spans="1:90" x14ac:dyDescent="0.25">
      <c r="A34" t="s">
        <v>98</v>
      </c>
      <c r="B34">
        <v>20502</v>
      </c>
      <c r="C34" t="s">
        <v>224</v>
      </c>
      <c r="D34">
        <v>1</v>
      </c>
      <c r="E34">
        <v>11</v>
      </c>
      <c r="F34">
        <v>22248</v>
      </c>
      <c r="G34">
        <v>35022248</v>
      </c>
      <c r="H34" t="s">
        <v>861</v>
      </c>
      <c r="I34">
        <v>204</v>
      </c>
      <c r="J34" t="s">
        <v>224</v>
      </c>
      <c r="K34" t="s">
        <v>537</v>
      </c>
      <c r="L34">
        <v>1</v>
      </c>
      <c r="M34" t="s">
        <v>224</v>
      </c>
      <c r="N34">
        <v>14780390</v>
      </c>
      <c r="O34" t="s">
        <v>101</v>
      </c>
      <c r="P34" t="s">
        <v>862</v>
      </c>
      <c r="Q34">
        <v>646</v>
      </c>
      <c r="R34">
        <v>17</v>
      </c>
      <c r="S34">
        <v>33231099</v>
      </c>
      <c r="T34">
        <v>33471135</v>
      </c>
      <c r="U34" t="s">
        <v>863</v>
      </c>
      <c r="V34">
        <v>1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195</v>
      </c>
      <c r="AI34" s="2">
        <v>225</v>
      </c>
      <c r="AJ34" s="2">
        <v>183</v>
      </c>
      <c r="AK34" s="2">
        <v>0</v>
      </c>
      <c r="AL34" s="2">
        <v>0</v>
      </c>
      <c r="AM34" s="2">
        <v>1051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8</v>
      </c>
      <c r="BQ34" s="2">
        <v>7</v>
      </c>
      <c r="BR34" s="2">
        <v>5</v>
      </c>
      <c r="BS34" s="2">
        <v>0</v>
      </c>
      <c r="BT34" s="2">
        <v>0</v>
      </c>
      <c r="BU34" s="2">
        <v>65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</row>
    <row r="35" spans="1:90" x14ac:dyDescent="0.25">
      <c r="A35" t="s">
        <v>98</v>
      </c>
      <c r="B35">
        <v>20601</v>
      </c>
      <c r="C35" t="s">
        <v>196</v>
      </c>
      <c r="D35">
        <v>1</v>
      </c>
      <c r="E35">
        <v>11</v>
      </c>
      <c r="F35">
        <v>25586</v>
      </c>
      <c r="G35">
        <v>35025586</v>
      </c>
      <c r="H35" t="s">
        <v>939</v>
      </c>
      <c r="I35">
        <v>232</v>
      </c>
      <c r="J35" t="s">
        <v>483</v>
      </c>
      <c r="K35" t="s">
        <v>657</v>
      </c>
      <c r="L35">
        <v>1</v>
      </c>
      <c r="M35" t="s">
        <v>483</v>
      </c>
      <c r="N35">
        <v>17480000</v>
      </c>
      <c r="O35" t="s">
        <v>92</v>
      </c>
      <c r="P35" t="s">
        <v>940</v>
      </c>
      <c r="Q35" t="s">
        <v>114</v>
      </c>
      <c r="R35">
        <v>14</v>
      </c>
      <c r="S35">
        <v>32233855</v>
      </c>
      <c r="T35">
        <v>32851210</v>
      </c>
      <c r="U35" t="s">
        <v>941</v>
      </c>
      <c r="V35">
        <v>2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62</v>
      </c>
      <c r="AI35" s="2">
        <v>64</v>
      </c>
      <c r="AJ35" s="2">
        <v>59</v>
      </c>
      <c r="AK35" s="2">
        <v>0</v>
      </c>
      <c r="AL35" s="2">
        <v>0</v>
      </c>
      <c r="AM35" s="2">
        <v>271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2</v>
      </c>
      <c r="BQ35" s="2">
        <v>2</v>
      </c>
      <c r="BR35" s="2">
        <v>2</v>
      </c>
      <c r="BS35" s="2">
        <v>0</v>
      </c>
      <c r="BT35" s="2">
        <v>0</v>
      </c>
      <c r="BU35" s="2">
        <v>20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</row>
    <row r="36" spans="1:90" x14ac:dyDescent="0.25">
      <c r="A36" t="s">
        <v>98</v>
      </c>
      <c r="B36">
        <v>20601</v>
      </c>
      <c r="C36" t="s">
        <v>196</v>
      </c>
      <c r="D36">
        <v>1</v>
      </c>
      <c r="E36">
        <v>11</v>
      </c>
      <c r="F36">
        <v>446816</v>
      </c>
      <c r="G36">
        <v>35446816</v>
      </c>
      <c r="H36" t="s">
        <v>867</v>
      </c>
      <c r="I36">
        <v>416</v>
      </c>
      <c r="J36" t="s">
        <v>258</v>
      </c>
      <c r="K36" t="s">
        <v>382</v>
      </c>
      <c r="L36">
        <v>1</v>
      </c>
      <c r="M36" t="s">
        <v>258</v>
      </c>
      <c r="N36">
        <v>18682335</v>
      </c>
      <c r="O36" t="s">
        <v>101</v>
      </c>
      <c r="P36" t="s">
        <v>868</v>
      </c>
      <c r="Q36">
        <v>2000</v>
      </c>
      <c r="R36">
        <v>14</v>
      </c>
      <c r="S36">
        <v>32644457</v>
      </c>
      <c r="T36">
        <v>32644459</v>
      </c>
      <c r="U36" t="s">
        <v>869</v>
      </c>
      <c r="V36">
        <v>1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80</v>
      </c>
      <c r="AI36" s="2">
        <v>79</v>
      </c>
      <c r="AJ36" s="2">
        <v>69</v>
      </c>
      <c r="AK36" s="2">
        <v>0</v>
      </c>
      <c r="AL36" s="2">
        <v>0</v>
      </c>
      <c r="AM36" s="2">
        <v>318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2</v>
      </c>
      <c r="BQ36" s="2">
        <v>2</v>
      </c>
      <c r="BR36" s="2">
        <v>2</v>
      </c>
      <c r="BS36" s="2">
        <v>0</v>
      </c>
      <c r="BT36" s="2">
        <v>0</v>
      </c>
      <c r="BU36" s="2">
        <v>22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</row>
    <row r="37" spans="1:90" x14ac:dyDescent="0.25">
      <c r="A37" t="s">
        <v>98</v>
      </c>
      <c r="B37">
        <v>20601</v>
      </c>
      <c r="C37" t="s">
        <v>196</v>
      </c>
      <c r="D37">
        <v>1</v>
      </c>
      <c r="E37">
        <v>26</v>
      </c>
      <c r="F37">
        <v>922948</v>
      </c>
      <c r="G37">
        <v>35922948</v>
      </c>
      <c r="H37" t="s">
        <v>1070</v>
      </c>
      <c r="I37">
        <v>209</v>
      </c>
      <c r="J37" t="s">
        <v>196</v>
      </c>
      <c r="K37" t="s">
        <v>431</v>
      </c>
      <c r="L37">
        <v>1</v>
      </c>
      <c r="M37" t="s">
        <v>196</v>
      </c>
      <c r="N37">
        <v>17033260</v>
      </c>
      <c r="O37" t="s">
        <v>101</v>
      </c>
      <c r="P37" t="s">
        <v>1071</v>
      </c>
      <c r="Q37" t="s">
        <v>1072</v>
      </c>
      <c r="R37">
        <v>14</v>
      </c>
      <c r="S37">
        <v>31036150</v>
      </c>
      <c r="T37">
        <v>32039690</v>
      </c>
      <c r="U37" t="s">
        <v>1073</v>
      </c>
      <c r="V37">
        <v>1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96</v>
      </c>
      <c r="AI37" s="2">
        <v>130</v>
      </c>
      <c r="AJ37" s="2">
        <v>133</v>
      </c>
      <c r="AK37" s="2">
        <v>0</v>
      </c>
      <c r="AL37" s="2">
        <v>0</v>
      </c>
      <c r="AM37" s="2">
        <v>619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4</v>
      </c>
      <c r="BQ37" s="2">
        <v>4</v>
      </c>
      <c r="BR37" s="2">
        <v>4</v>
      </c>
      <c r="BS37" s="2">
        <v>0</v>
      </c>
      <c r="BT37" s="2">
        <v>0</v>
      </c>
      <c r="BU37" s="2">
        <v>38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</row>
    <row r="38" spans="1:90" x14ac:dyDescent="0.25">
      <c r="A38" t="s">
        <v>98</v>
      </c>
      <c r="B38">
        <v>20601</v>
      </c>
      <c r="C38" t="s">
        <v>196</v>
      </c>
      <c r="D38">
        <v>1</v>
      </c>
      <c r="E38">
        <v>2</v>
      </c>
      <c r="F38">
        <v>982246</v>
      </c>
      <c r="G38">
        <v>35982246</v>
      </c>
      <c r="H38" t="s">
        <v>1028</v>
      </c>
      <c r="I38">
        <v>209</v>
      </c>
      <c r="J38" t="s">
        <v>196</v>
      </c>
      <c r="K38" t="s">
        <v>431</v>
      </c>
      <c r="L38">
        <v>1</v>
      </c>
      <c r="M38" t="s">
        <v>196</v>
      </c>
      <c r="N38">
        <v>17033360</v>
      </c>
      <c r="O38" t="s">
        <v>101</v>
      </c>
      <c r="P38" t="s">
        <v>1029</v>
      </c>
      <c r="Q38" t="s">
        <v>114</v>
      </c>
      <c r="R38">
        <v>14</v>
      </c>
      <c r="S38">
        <v>31036012</v>
      </c>
      <c r="U38" t="s">
        <v>1030</v>
      </c>
      <c r="V38">
        <v>1</v>
      </c>
      <c r="W38" s="2">
        <v>40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5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</row>
    <row r="39" spans="1:90" x14ac:dyDescent="0.25">
      <c r="A39" t="s">
        <v>98</v>
      </c>
      <c r="B39">
        <v>20601</v>
      </c>
      <c r="C39" t="s">
        <v>196</v>
      </c>
      <c r="D39">
        <v>1</v>
      </c>
      <c r="E39">
        <v>11</v>
      </c>
      <c r="F39">
        <v>290695</v>
      </c>
      <c r="G39">
        <v>35290695</v>
      </c>
      <c r="H39" t="s">
        <v>1210</v>
      </c>
      <c r="I39">
        <v>209</v>
      </c>
      <c r="J39" t="s">
        <v>196</v>
      </c>
      <c r="K39" t="s">
        <v>91</v>
      </c>
      <c r="L39">
        <v>1</v>
      </c>
      <c r="M39" t="s">
        <v>196</v>
      </c>
      <c r="N39">
        <v>17015220</v>
      </c>
      <c r="O39" t="s">
        <v>92</v>
      </c>
      <c r="P39" t="s">
        <v>420</v>
      </c>
      <c r="Q39" s="7">
        <v>25903</v>
      </c>
      <c r="R39">
        <v>14</v>
      </c>
      <c r="S39">
        <v>32233856</v>
      </c>
      <c r="T39">
        <v>32344252</v>
      </c>
      <c r="U39" t="s">
        <v>1211</v>
      </c>
      <c r="V39">
        <v>1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145</v>
      </c>
      <c r="AI39" s="2">
        <v>149</v>
      </c>
      <c r="AJ39" s="2">
        <v>141</v>
      </c>
      <c r="AK39" s="2">
        <v>0</v>
      </c>
      <c r="AL39" s="2">
        <v>0</v>
      </c>
      <c r="AM39" s="2">
        <v>724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5</v>
      </c>
      <c r="BQ39" s="2">
        <v>4</v>
      </c>
      <c r="BR39" s="2">
        <v>5</v>
      </c>
      <c r="BS39" s="2">
        <v>0</v>
      </c>
      <c r="BT39" s="2">
        <v>0</v>
      </c>
      <c r="BU39" s="2">
        <v>45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</row>
    <row r="40" spans="1:90" x14ac:dyDescent="0.25">
      <c r="A40" t="s">
        <v>98</v>
      </c>
      <c r="B40">
        <v>20803</v>
      </c>
      <c r="C40" t="s">
        <v>256</v>
      </c>
      <c r="D40">
        <v>1</v>
      </c>
      <c r="E40">
        <v>11</v>
      </c>
      <c r="F40">
        <v>266887</v>
      </c>
      <c r="G40">
        <v>35266887</v>
      </c>
      <c r="H40" t="s">
        <v>964</v>
      </c>
      <c r="I40">
        <v>214</v>
      </c>
      <c r="J40" t="s">
        <v>256</v>
      </c>
      <c r="K40" t="s">
        <v>965</v>
      </c>
      <c r="L40">
        <v>1</v>
      </c>
      <c r="M40" t="s">
        <v>256</v>
      </c>
      <c r="N40">
        <v>16202407</v>
      </c>
      <c r="O40" t="s">
        <v>92</v>
      </c>
      <c r="P40" t="s">
        <v>966</v>
      </c>
      <c r="Q40">
        <v>1531</v>
      </c>
      <c r="R40">
        <v>18</v>
      </c>
      <c r="S40">
        <v>36444019</v>
      </c>
      <c r="U40" t="s">
        <v>967</v>
      </c>
      <c r="V40">
        <v>1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79</v>
      </c>
      <c r="AI40" s="2">
        <v>78</v>
      </c>
      <c r="AJ40" s="2">
        <v>79</v>
      </c>
      <c r="AK40" s="2">
        <v>0</v>
      </c>
      <c r="AL40" s="2">
        <v>0</v>
      </c>
      <c r="AM40" s="2">
        <v>220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2</v>
      </c>
      <c r="BQ40" s="2">
        <v>2</v>
      </c>
      <c r="BR40" s="2">
        <v>2</v>
      </c>
      <c r="BS40" s="2">
        <v>0</v>
      </c>
      <c r="BT40" s="2">
        <v>0</v>
      </c>
      <c r="BU40" s="2">
        <v>9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</row>
    <row r="41" spans="1:90" x14ac:dyDescent="0.25">
      <c r="A41" t="s">
        <v>98</v>
      </c>
      <c r="B41">
        <v>20303</v>
      </c>
      <c r="C41" t="s">
        <v>163</v>
      </c>
      <c r="D41">
        <v>1</v>
      </c>
      <c r="E41">
        <v>11</v>
      </c>
      <c r="F41">
        <v>14722</v>
      </c>
      <c r="G41">
        <v>35014722</v>
      </c>
      <c r="H41" t="s">
        <v>1166</v>
      </c>
      <c r="I41">
        <v>224</v>
      </c>
      <c r="J41" t="s">
        <v>163</v>
      </c>
      <c r="K41" t="s">
        <v>91</v>
      </c>
      <c r="L41">
        <v>1</v>
      </c>
      <c r="M41" t="s">
        <v>163</v>
      </c>
      <c r="N41">
        <v>18603700</v>
      </c>
      <c r="O41" t="s">
        <v>101</v>
      </c>
      <c r="P41" t="s">
        <v>665</v>
      </c>
      <c r="Q41">
        <v>654</v>
      </c>
      <c r="R41">
        <v>14</v>
      </c>
      <c r="S41">
        <v>38140816</v>
      </c>
      <c r="T41">
        <v>38481810</v>
      </c>
      <c r="U41" t="s">
        <v>1167</v>
      </c>
      <c r="V41">
        <v>1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157</v>
      </c>
      <c r="AI41" s="2">
        <v>147</v>
      </c>
      <c r="AJ41" s="2">
        <v>131</v>
      </c>
      <c r="AK41" s="2">
        <v>0</v>
      </c>
      <c r="AL41" s="2">
        <v>0</v>
      </c>
      <c r="AM41" s="2">
        <v>694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5</v>
      </c>
      <c r="BQ41" s="2">
        <v>5</v>
      </c>
      <c r="BR41" s="2">
        <v>5</v>
      </c>
      <c r="BS41" s="2">
        <v>0</v>
      </c>
      <c r="BT41" s="2">
        <v>0</v>
      </c>
      <c r="BU41" s="2">
        <v>47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</row>
    <row r="42" spans="1:90" x14ac:dyDescent="0.25">
      <c r="A42" t="s">
        <v>98</v>
      </c>
      <c r="B42">
        <v>20303</v>
      </c>
      <c r="C42" t="s">
        <v>163</v>
      </c>
      <c r="D42">
        <v>1</v>
      </c>
      <c r="E42">
        <v>2</v>
      </c>
      <c r="F42">
        <v>982261</v>
      </c>
      <c r="G42">
        <v>35982261</v>
      </c>
      <c r="H42" t="s">
        <v>1187</v>
      </c>
      <c r="I42">
        <v>224</v>
      </c>
      <c r="J42" t="s">
        <v>163</v>
      </c>
      <c r="K42" t="s">
        <v>660</v>
      </c>
      <c r="L42">
        <v>1</v>
      </c>
      <c r="M42" t="s">
        <v>163</v>
      </c>
      <c r="N42">
        <v>18610307</v>
      </c>
      <c r="O42" t="s">
        <v>92</v>
      </c>
      <c r="P42" t="s">
        <v>1188</v>
      </c>
      <c r="Q42">
        <v>1780</v>
      </c>
      <c r="R42">
        <v>14</v>
      </c>
      <c r="S42">
        <v>38807178</v>
      </c>
      <c r="T42">
        <v>38807582</v>
      </c>
      <c r="U42" t="s">
        <v>1189</v>
      </c>
      <c r="V42">
        <v>2</v>
      </c>
      <c r="W42" s="2">
        <v>35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4</v>
      </c>
      <c r="BD42" s="2">
        <v>0</v>
      </c>
      <c r="BE42" s="2">
        <v>4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1</v>
      </c>
      <c r="CL42" s="2">
        <v>0</v>
      </c>
    </row>
    <row r="43" spans="1:90" x14ac:dyDescent="0.25">
      <c r="A43" t="s">
        <v>98</v>
      </c>
      <c r="B43">
        <v>20303</v>
      </c>
      <c r="C43" t="s">
        <v>163</v>
      </c>
      <c r="D43">
        <v>1</v>
      </c>
      <c r="E43">
        <v>2</v>
      </c>
      <c r="F43">
        <v>982258</v>
      </c>
      <c r="G43">
        <v>35982258</v>
      </c>
      <c r="H43" t="s">
        <v>788</v>
      </c>
      <c r="I43">
        <v>224</v>
      </c>
      <c r="J43" t="s">
        <v>163</v>
      </c>
      <c r="K43" t="s">
        <v>313</v>
      </c>
      <c r="L43">
        <v>2</v>
      </c>
      <c r="M43" t="s">
        <v>313</v>
      </c>
      <c r="N43">
        <v>18607621</v>
      </c>
      <c r="O43" t="s">
        <v>342</v>
      </c>
      <c r="P43" t="s">
        <v>789</v>
      </c>
      <c r="Q43" t="s">
        <v>114</v>
      </c>
      <c r="R43">
        <v>14</v>
      </c>
      <c r="S43">
        <v>38803043</v>
      </c>
      <c r="T43">
        <v>38803044</v>
      </c>
      <c r="U43" t="s">
        <v>790</v>
      </c>
      <c r="V43">
        <v>1</v>
      </c>
      <c r="W43" s="2">
        <v>51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6</v>
      </c>
      <c r="BD43" s="2">
        <v>0</v>
      </c>
      <c r="BE43" s="2">
        <v>7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1</v>
      </c>
      <c r="CL43" s="2">
        <v>0</v>
      </c>
    </row>
    <row r="44" spans="1:90" x14ac:dyDescent="0.25">
      <c r="A44" t="s">
        <v>98</v>
      </c>
      <c r="B44">
        <v>20303</v>
      </c>
      <c r="C44" t="s">
        <v>163</v>
      </c>
      <c r="D44">
        <v>1</v>
      </c>
      <c r="E44">
        <v>11</v>
      </c>
      <c r="F44">
        <v>14758</v>
      </c>
      <c r="G44">
        <v>35014758</v>
      </c>
      <c r="H44" t="s">
        <v>340</v>
      </c>
      <c r="I44">
        <v>649</v>
      </c>
      <c r="J44" t="s">
        <v>294</v>
      </c>
      <c r="K44" t="s">
        <v>341</v>
      </c>
      <c r="L44">
        <v>1</v>
      </c>
      <c r="M44" t="s">
        <v>294</v>
      </c>
      <c r="N44">
        <v>18650000</v>
      </c>
      <c r="O44" t="s">
        <v>342</v>
      </c>
      <c r="P44" t="s">
        <v>341</v>
      </c>
      <c r="Q44" t="s">
        <v>114</v>
      </c>
      <c r="R44">
        <v>14</v>
      </c>
      <c r="S44">
        <v>32632010</v>
      </c>
      <c r="T44">
        <v>38412288</v>
      </c>
      <c r="U44" t="s">
        <v>343</v>
      </c>
      <c r="V44">
        <v>2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73</v>
      </c>
      <c r="AI44" s="2">
        <v>73</v>
      </c>
      <c r="AJ44" s="2">
        <v>80</v>
      </c>
      <c r="AK44" s="2">
        <v>0</v>
      </c>
      <c r="AL44" s="2">
        <v>0</v>
      </c>
      <c r="AM44" s="2">
        <v>146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2</v>
      </c>
      <c r="BQ44" s="2">
        <v>2</v>
      </c>
      <c r="BR44" s="2">
        <v>3</v>
      </c>
      <c r="BS44" s="2">
        <v>0</v>
      </c>
      <c r="BT44" s="2">
        <v>0</v>
      </c>
      <c r="BU44" s="2">
        <v>14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</row>
    <row r="45" spans="1:90" x14ac:dyDescent="0.25">
      <c r="A45" t="s">
        <v>98</v>
      </c>
      <c r="B45">
        <v>20403</v>
      </c>
      <c r="C45" t="s">
        <v>170</v>
      </c>
      <c r="D45">
        <v>1</v>
      </c>
      <c r="E45">
        <v>11</v>
      </c>
      <c r="F45">
        <v>290634</v>
      </c>
      <c r="G45">
        <v>35290634</v>
      </c>
      <c r="H45" t="s">
        <v>615</v>
      </c>
      <c r="I45">
        <v>190</v>
      </c>
      <c r="J45" t="s">
        <v>337</v>
      </c>
      <c r="K45" t="s">
        <v>430</v>
      </c>
      <c r="L45">
        <v>1</v>
      </c>
      <c r="M45" t="s">
        <v>337</v>
      </c>
      <c r="N45">
        <v>12951231</v>
      </c>
      <c r="P45" t="s">
        <v>616</v>
      </c>
      <c r="Q45">
        <v>200</v>
      </c>
      <c r="R45">
        <v>11</v>
      </c>
      <c r="S45">
        <v>44121470</v>
      </c>
      <c r="U45" t="s">
        <v>617</v>
      </c>
      <c r="V45">
        <v>1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119</v>
      </c>
      <c r="AI45" s="2">
        <v>113</v>
      </c>
      <c r="AJ45" s="2">
        <v>106</v>
      </c>
      <c r="AK45" s="2">
        <v>0</v>
      </c>
      <c r="AL45" s="2">
        <v>0</v>
      </c>
      <c r="AM45" s="2">
        <v>308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3</v>
      </c>
      <c r="BQ45" s="2">
        <v>3</v>
      </c>
      <c r="BR45" s="2">
        <v>3</v>
      </c>
      <c r="BS45" s="2">
        <v>0</v>
      </c>
      <c r="BT45" s="2">
        <v>0</v>
      </c>
      <c r="BU45" s="2">
        <v>19</v>
      </c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2">
        <v>0</v>
      </c>
    </row>
    <row r="46" spans="1:90" x14ac:dyDescent="0.25">
      <c r="A46" t="s">
        <v>98</v>
      </c>
      <c r="B46">
        <v>10401</v>
      </c>
      <c r="C46" t="s">
        <v>140</v>
      </c>
      <c r="D46">
        <v>1</v>
      </c>
      <c r="E46">
        <v>11</v>
      </c>
      <c r="F46">
        <v>564102</v>
      </c>
      <c r="G46">
        <v>35564102</v>
      </c>
      <c r="H46" t="s">
        <v>622</v>
      </c>
      <c r="I46">
        <v>239</v>
      </c>
      <c r="J46" t="s">
        <v>140</v>
      </c>
      <c r="K46" t="s">
        <v>428</v>
      </c>
      <c r="L46">
        <v>1</v>
      </c>
      <c r="M46" t="s">
        <v>140</v>
      </c>
      <c r="N46">
        <v>7744420</v>
      </c>
      <c r="O46" t="s">
        <v>92</v>
      </c>
      <c r="P46" t="s">
        <v>623</v>
      </c>
      <c r="Q46">
        <v>0</v>
      </c>
      <c r="R46">
        <v>11</v>
      </c>
      <c r="S46">
        <v>46052260</v>
      </c>
      <c r="U46" t="s">
        <v>624</v>
      </c>
      <c r="V46">
        <v>1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40</v>
      </c>
      <c r="AI46" s="2">
        <v>40</v>
      </c>
      <c r="AJ46" s="2">
        <v>0</v>
      </c>
      <c r="AK46" s="2">
        <v>0</v>
      </c>
      <c r="AL46" s="2">
        <v>0</v>
      </c>
      <c r="AM46" s="2">
        <v>219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1</v>
      </c>
      <c r="BQ46" s="2">
        <v>2</v>
      </c>
      <c r="BR46" s="2">
        <v>0</v>
      </c>
      <c r="BS46" s="2">
        <v>0</v>
      </c>
      <c r="BT46" s="2">
        <v>0</v>
      </c>
      <c r="BU46" s="2">
        <v>12</v>
      </c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2">
        <v>0</v>
      </c>
    </row>
    <row r="47" spans="1:90" x14ac:dyDescent="0.25">
      <c r="A47" t="s">
        <v>98</v>
      </c>
      <c r="B47">
        <v>10401</v>
      </c>
      <c r="C47" t="s">
        <v>140</v>
      </c>
      <c r="D47">
        <v>1</v>
      </c>
      <c r="E47">
        <v>11</v>
      </c>
      <c r="F47">
        <v>290671</v>
      </c>
      <c r="G47">
        <v>35290671</v>
      </c>
      <c r="H47" t="s">
        <v>581</v>
      </c>
      <c r="I47">
        <v>312</v>
      </c>
      <c r="J47" t="s">
        <v>141</v>
      </c>
      <c r="K47" t="s">
        <v>267</v>
      </c>
      <c r="L47">
        <v>1</v>
      </c>
      <c r="M47" t="s">
        <v>141</v>
      </c>
      <c r="N47">
        <v>7859340</v>
      </c>
      <c r="O47" t="s">
        <v>181</v>
      </c>
      <c r="P47" t="s">
        <v>582</v>
      </c>
      <c r="Q47" t="s">
        <v>583</v>
      </c>
      <c r="R47">
        <v>11</v>
      </c>
      <c r="S47">
        <v>44493115</v>
      </c>
      <c r="T47">
        <v>48117130</v>
      </c>
      <c r="U47" t="s">
        <v>584</v>
      </c>
      <c r="V47">
        <v>1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122</v>
      </c>
      <c r="AI47" s="2">
        <v>123</v>
      </c>
      <c r="AJ47" s="2">
        <v>121</v>
      </c>
      <c r="AK47" s="2">
        <v>0</v>
      </c>
      <c r="AL47" s="2">
        <v>0</v>
      </c>
      <c r="AM47" s="2">
        <v>681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3</v>
      </c>
      <c r="BQ47" s="2">
        <v>3</v>
      </c>
      <c r="BR47" s="2">
        <v>3</v>
      </c>
      <c r="BS47" s="2">
        <v>0</v>
      </c>
      <c r="BT47" s="2">
        <v>0</v>
      </c>
      <c r="BU47" s="2">
        <v>36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</row>
    <row r="48" spans="1:90" x14ac:dyDescent="0.25">
      <c r="A48" t="s">
        <v>98</v>
      </c>
      <c r="B48">
        <v>10401</v>
      </c>
      <c r="C48" t="s">
        <v>140</v>
      </c>
      <c r="D48">
        <v>1</v>
      </c>
      <c r="E48">
        <v>11</v>
      </c>
      <c r="F48">
        <v>440036</v>
      </c>
      <c r="G48">
        <v>35440036</v>
      </c>
      <c r="H48" t="s">
        <v>1215</v>
      </c>
      <c r="I48">
        <v>311</v>
      </c>
      <c r="J48" t="s">
        <v>289</v>
      </c>
      <c r="K48" t="s">
        <v>91</v>
      </c>
      <c r="L48">
        <v>1</v>
      </c>
      <c r="M48" t="s">
        <v>289</v>
      </c>
      <c r="N48">
        <v>7909065</v>
      </c>
      <c r="O48" t="s">
        <v>92</v>
      </c>
      <c r="P48" t="s">
        <v>614</v>
      </c>
      <c r="Q48" t="s">
        <v>114</v>
      </c>
      <c r="R48">
        <v>11</v>
      </c>
      <c r="S48">
        <v>44882192</v>
      </c>
      <c r="T48">
        <v>44894875</v>
      </c>
      <c r="U48" t="s">
        <v>1216</v>
      </c>
      <c r="V48">
        <v>1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120</v>
      </c>
      <c r="AI48" s="2">
        <v>118</v>
      </c>
      <c r="AJ48" s="2">
        <v>117</v>
      </c>
      <c r="AK48" s="2">
        <v>0</v>
      </c>
      <c r="AL48" s="2">
        <v>0</v>
      </c>
      <c r="AM48" s="2">
        <v>375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3</v>
      </c>
      <c r="BQ48" s="2">
        <v>3</v>
      </c>
      <c r="BR48" s="2">
        <v>4</v>
      </c>
      <c r="BS48" s="2">
        <v>0</v>
      </c>
      <c r="BT48" s="2">
        <v>0</v>
      </c>
      <c r="BU48" s="2">
        <v>22</v>
      </c>
      <c r="BV48" s="2">
        <v>0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2">
        <v>0</v>
      </c>
    </row>
    <row r="49" spans="1:90" x14ac:dyDescent="0.25">
      <c r="A49" t="s">
        <v>98</v>
      </c>
      <c r="B49">
        <v>10401</v>
      </c>
      <c r="C49" t="s">
        <v>140</v>
      </c>
      <c r="D49">
        <v>1</v>
      </c>
      <c r="E49">
        <v>11</v>
      </c>
      <c r="F49">
        <v>405231</v>
      </c>
      <c r="G49">
        <v>35405231</v>
      </c>
      <c r="H49" t="s">
        <v>1093</v>
      </c>
      <c r="I49">
        <v>241</v>
      </c>
      <c r="J49" t="s">
        <v>287</v>
      </c>
      <c r="K49" t="s">
        <v>407</v>
      </c>
      <c r="L49">
        <v>1</v>
      </c>
      <c r="M49" t="s">
        <v>287</v>
      </c>
      <c r="N49">
        <v>7787530</v>
      </c>
      <c r="P49" t="s">
        <v>887</v>
      </c>
      <c r="Q49">
        <v>175</v>
      </c>
      <c r="R49">
        <v>11</v>
      </c>
      <c r="S49">
        <v>44473600</v>
      </c>
      <c r="U49" t="s">
        <v>1094</v>
      </c>
      <c r="V49">
        <v>1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80</v>
      </c>
      <c r="AI49" s="2">
        <v>79</v>
      </c>
      <c r="AJ49" s="2">
        <v>78</v>
      </c>
      <c r="AK49" s="2">
        <v>0</v>
      </c>
      <c r="AL49" s="2">
        <v>0</v>
      </c>
      <c r="AM49" s="2">
        <v>466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2</v>
      </c>
      <c r="BQ49" s="2">
        <v>3</v>
      </c>
      <c r="BR49" s="2">
        <v>2</v>
      </c>
      <c r="BS49" s="2">
        <v>0</v>
      </c>
      <c r="BT49" s="2">
        <v>0</v>
      </c>
      <c r="BU49" s="2">
        <v>39</v>
      </c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2">
        <v>0</v>
      </c>
    </row>
    <row r="50" spans="1:90" x14ac:dyDescent="0.25">
      <c r="A50" t="s">
        <v>98</v>
      </c>
      <c r="B50">
        <v>10401</v>
      </c>
      <c r="C50" t="s">
        <v>140</v>
      </c>
      <c r="D50">
        <v>1</v>
      </c>
      <c r="E50">
        <v>11</v>
      </c>
      <c r="F50">
        <v>501505</v>
      </c>
      <c r="G50">
        <v>35501505</v>
      </c>
      <c r="H50" t="s">
        <v>883</v>
      </c>
      <c r="I50">
        <v>433</v>
      </c>
      <c r="J50" t="s">
        <v>281</v>
      </c>
      <c r="K50" t="s">
        <v>282</v>
      </c>
      <c r="L50">
        <v>1</v>
      </c>
      <c r="M50" t="s">
        <v>281</v>
      </c>
      <c r="N50">
        <v>7600000</v>
      </c>
      <c r="O50" t="s">
        <v>92</v>
      </c>
      <c r="P50" t="s">
        <v>884</v>
      </c>
      <c r="Q50">
        <v>693</v>
      </c>
      <c r="R50">
        <v>11</v>
      </c>
      <c r="S50">
        <v>44862532</v>
      </c>
      <c r="T50">
        <v>44863099</v>
      </c>
      <c r="U50" t="s">
        <v>885</v>
      </c>
      <c r="V50">
        <v>1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77</v>
      </c>
      <c r="AI50" s="2">
        <v>76</v>
      </c>
      <c r="AJ50" s="2">
        <v>76</v>
      </c>
      <c r="AK50" s="2">
        <v>0</v>
      </c>
      <c r="AL50" s="2">
        <v>0</v>
      </c>
      <c r="AM50" s="2">
        <v>189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2</v>
      </c>
      <c r="BQ50" s="2">
        <v>2</v>
      </c>
      <c r="BR50" s="2">
        <v>2</v>
      </c>
      <c r="BS50" s="2">
        <v>0</v>
      </c>
      <c r="BT50" s="2">
        <v>0</v>
      </c>
      <c r="BU50" s="2">
        <v>13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2">
        <v>0</v>
      </c>
    </row>
    <row r="51" spans="1:90" x14ac:dyDescent="0.25">
      <c r="A51" t="s">
        <v>98</v>
      </c>
      <c r="B51">
        <v>20417</v>
      </c>
      <c r="C51" t="s">
        <v>166</v>
      </c>
      <c r="D51">
        <v>1</v>
      </c>
      <c r="E51">
        <v>11</v>
      </c>
      <c r="F51">
        <v>45937</v>
      </c>
      <c r="G51">
        <v>35045937</v>
      </c>
      <c r="H51" t="s">
        <v>564</v>
      </c>
      <c r="I51">
        <v>244</v>
      </c>
      <c r="J51" t="s">
        <v>167</v>
      </c>
      <c r="K51" t="s">
        <v>565</v>
      </c>
      <c r="L51">
        <v>1</v>
      </c>
      <c r="M51" t="s">
        <v>206</v>
      </c>
      <c r="N51">
        <v>13082015</v>
      </c>
      <c r="O51" t="s">
        <v>101</v>
      </c>
      <c r="P51" t="s">
        <v>566</v>
      </c>
      <c r="Q51" t="s">
        <v>114</v>
      </c>
      <c r="R51">
        <v>19</v>
      </c>
      <c r="S51">
        <v>32462888</v>
      </c>
      <c r="U51" t="s">
        <v>567</v>
      </c>
      <c r="V51">
        <v>1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284</v>
      </c>
      <c r="AI51" s="2">
        <v>272</v>
      </c>
      <c r="AJ51" s="2">
        <v>267</v>
      </c>
      <c r="AK51" s="2">
        <v>0</v>
      </c>
      <c r="AL51" s="2">
        <v>0</v>
      </c>
      <c r="AM51" s="2">
        <v>798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8</v>
      </c>
      <c r="BQ51" s="2">
        <v>9</v>
      </c>
      <c r="BR51" s="2">
        <v>8</v>
      </c>
      <c r="BS51" s="2">
        <v>0</v>
      </c>
      <c r="BT51" s="2">
        <v>0</v>
      </c>
      <c r="BU51" s="2">
        <v>47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2">
        <v>0</v>
      </c>
    </row>
    <row r="52" spans="1:90" x14ac:dyDescent="0.25">
      <c r="A52" t="s">
        <v>98</v>
      </c>
      <c r="B52">
        <v>20417</v>
      </c>
      <c r="C52" t="s">
        <v>166</v>
      </c>
      <c r="D52">
        <v>1</v>
      </c>
      <c r="E52">
        <v>11</v>
      </c>
      <c r="F52">
        <v>18363</v>
      </c>
      <c r="G52">
        <v>35018363</v>
      </c>
      <c r="H52" t="s">
        <v>805</v>
      </c>
      <c r="I52">
        <v>244</v>
      </c>
      <c r="J52" t="s">
        <v>167</v>
      </c>
      <c r="K52" t="s">
        <v>482</v>
      </c>
      <c r="L52">
        <v>1</v>
      </c>
      <c r="M52" t="s">
        <v>206</v>
      </c>
      <c r="N52">
        <v>13024045</v>
      </c>
      <c r="O52" t="s">
        <v>101</v>
      </c>
      <c r="P52" t="s">
        <v>603</v>
      </c>
      <c r="Q52">
        <v>2600</v>
      </c>
      <c r="R52">
        <v>19</v>
      </c>
      <c r="S52">
        <v>32518934</v>
      </c>
      <c r="T52">
        <v>32523596</v>
      </c>
      <c r="U52" t="s">
        <v>806</v>
      </c>
      <c r="V5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208</v>
      </c>
      <c r="AI52" s="2">
        <v>203</v>
      </c>
      <c r="AJ52" s="2">
        <v>199</v>
      </c>
      <c r="AK52" s="2">
        <v>0</v>
      </c>
      <c r="AL52" s="2">
        <v>0</v>
      </c>
      <c r="AM52" s="2">
        <v>1028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6</v>
      </c>
      <c r="BQ52" s="2">
        <v>6</v>
      </c>
      <c r="BR52" s="2">
        <v>6</v>
      </c>
      <c r="BS52" s="2">
        <v>0</v>
      </c>
      <c r="BT52" s="2">
        <v>0</v>
      </c>
      <c r="BU52" s="2">
        <v>72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2">
        <v>0</v>
      </c>
    </row>
    <row r="53" spans="1:90" x14ac:dyDescent="0.25">
      <c r="A53" t="s">
        <v>98</v>
      </c>
      <c r="B53">
        <v>20417</v>
      </c>
      <c r="C53" t="s">
        <v>166</v>
      </c>
      <c r="D53">
        <v>1</v>
      </c>
      <c r="E53">
        <v>27</v>
      </c>
      <c r="F53">
        <v>45949</v>
      </c>
      <c r="G53">
        <v>35045949</v>
      </c>
      <c r="H53" t="s">
        <v>725</v>
      </c>
      <c r="I53">
        <v>244</v>
      </c>
      <c r="J53" t="s">
        <v>167</v>
      </c>
      <c r="K53" t="s">
        <v>436</v>
      </c>
      <c r="L53">
        <v>1</v>
      </c>
      <c r="M53" t="s">
        <v>166</v>
      </c>
      <c r="N53">
        <v>13020080</v>
      </c>
      <c r="O53" t="s">
        <v>92</v>
      </c>
      <c r="P53" t="s">
        <v>726</v>
      </c>
      <c r="Q53">
        <v>177</v>
      </c>
      <c r="R53">
        <v>19</v>
      </c>
      <c r="S53">
        <v>35219907</v>
      </c>
      <c r="T53">
        <v>35219941</v>
      </c>
      <c r="U53" t="s">
        <v>727</v>
      </c>
      <c r="V53">
        <v>1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273</v>
      </c>
      <c r="AI53" s="2">
        <v>265</v>
      </c>
      <c r="AJ53" s="2">
        <v>260</v>
      </c>
      <c r="AK53" s="2">
        <v>0</v>
      </c>
      <c r="AL53" s="2">
        <v>0</v>
      </c>
      <c r="AM53" s="2">
        <v>1456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7</v>
      </c>
      <c r="BQ53" s="2">
        <v>7</v>
      </c>
      <c r="BR53" s="2">
        <v>7</v>
      </c>
      <c r="BS53" s="2">
        <v>0</v>
      </c>
      <c r="BT53" s="2">
        <v>0</v>
      </c>
      <c r="BU53" s="2">
        <v>80</v>
      </c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2">
        <v>0</v>
      </c>
    </row>
    <row r="54" spans="1:90" x14ac:dyDescent="0.25">
      <c r="A54" t="s">
        <v>98</v>
      </c>
      <c r="B54">
        <v>20417</v>
      </c>
      <c r="C54" t="s">
        <v>166</v>
      </c>
      <c r="D54">
        <v>1</v>
      </c>
      <c r="E54">
        <v>2</v>
      </c>
      <c r="F54">
        <v>4059</v>
      </c>
      <c r="G54">
        <v>35004059</v>
      </c>
      <c r="H54" t="s">
        <v>1284</v>
      </c>
      <c r="I54">
        <v>244</v>
      </c>
      <c r="J54" t="s">
        <v>167</v>
      </c>
      <c r="K54" t="s">
        <v>411</v>
      </c>
      <c r="L54">
        <v>2</v>
      </c>
      <c r="M54" t="s">
        <v>389</v>
      </c>
      <c r="N54">
        <v>13083862</v>
      </c>
      <c r="P54" t="s">
        <v>548</v>
      </c>
      <c r="Q54">
        <v>55</v>
      </c>
      <c r="R54">
        <v>19</v>
      </c>
      <c r="S54">
        <v>35217733</v>
      </c>
      <c r="U54" t="s">
        <v>1285</v>
      </c>
      <c r="V54">
        <v>1</v>
      </c>
      <c r="W54" s="2">
        <v>85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8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>
        <v>0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2">
        <v>0</v>
      </c>
    </row>
    <row r="55" spans="1:90" x14ac:dyDescent="0.25">
      <c r="A55" t="s">
        <v>98</v>
      </c>
      <c r="B55">
        <v>20417</v>
      </c>
      <c r="C55" t="s">
        <v>166</v>
      </c>
      <c r="D55">
        <v>1</v>
      </c>
      <c r="E55">
        <v>2</v>
      </c>
      <c r="F55">
        <v>4060</v>
      </c>
      <c r="G55">
        <v>35004060</v>
      </c>
      <c r="H55" t="s">
        <v>1284</v>
      </c>
      <c r="I55">
        <v>244</v>
      </c>
      <c r="J55" t="s">
        <v>167</v>
      </c>
      <c r="K55" t="s">
        <v>411</v>
      </c>
      <c r="L55">
        <v>2</v>
      </c>
      <c r="M55" t="s">
        <v>389</v>
      </c>
      <c r="N55">
        <v>13083878</v>
      </c>
      <c r="P55" t="s">
        <v>1286</v>
      </c>
      <c r="Q55">
        <v>301</v>
      </c>
      <c r="R55">
        <v>19</v>
      </c>
      <c r="S55">
        <v>35217222</v>
      </c>
      <c r="U55" t="s">
        <v>1285</v>
      </c>
      <c r="V55">
        <v>1</v>
      </c>
      <c r="W55" s="2">
        <v>126</v>
      </c>
      <c r="X55" s="2">
        <v>132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10</v>
      </c>
      <c r="BF55" s="2">
        <v>8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>
        <v>0</v>
      </c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2">
        <v>0</v>
      </c>
    </row>
    <row r="56" spans="1:90" x14ac:dyDescent="0.25">
      <c r="A56" t="s">
        <v>98</v>
      </c>
      <c r="B56">
        <v>20417</v>
      </c>
      <c r="C56" t="s">
        <v>166</v>
      </c>
      <c r="D56">
        <v>1</v>
      </c>
      <c r="E56">
        <v>2</v>
      </c>
      <c r="F56">
        <v>4061</v>
      </c>
      <c r="G56">
        <v>35004061</v>
      </c>
      <c r="H56" t="s">
        <v>1287</v>
      </c>
      <c r="I56">
        <v>244</v>
      </c>
      <c r="J56" t="s">
        <v>167</v>
      </c>
      <c r="K56" t="s">
        <v>411</v>
      </c>
      <c r="L56">
        <v>2</v>
      </c>
      <c r="M56" t="s">
        <v>389</v>
      </c>
      <c r="N56">
        <v>13083878</v>
      </c>
      <c r="P56" t="s">
        <v>1286</v>
      </c>
      <c r="Q56">
        <v>351</v>
      </c>
      <c r="R56">
        <v>19</v>
      </c>
      <c r="S56">
        <v>35217903</v>
      </c>
      <c r="U56" t="s">
        <v>1288</v>
      </c>
      <c r="V56">
        <v>1</v>
      </c>
      <c r="W56" s="2">
        <v>145</v>
      </c>
      <c r="X56" s="2">
        <v>57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16</v>
      </c>
      <c r="BF56" s="2">
        <v>4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>
        <v>0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2">
        <v>0</v>
      </c>
    </row>
    <row r="57" spans="1:90" x14ac:dyDescent="0.25">
      <c r="A57" t="s">
        <v>98</v>
      </c>
      <c r="B57">
        <v>20419</v>
      </c>
      <c r="C57" t="s">
        <v>205</v>
      </c>
      <c r="D57">
        <v>1</v>
      </c>
      <c r="E57">
        <v>11</v>
      </c>
      <c r="F57">
        <v>21167</v>
      </c>
      <c r="G57">
        <v>35021167</v>
      </c>
      <c r="H57" t="s">
        <v>824</v>
      </c>
      <c r="I57">
        <v>588</v>
      </c>
      <c r="J57" t="s">
        <v>251</v>
      </c>
      <c r="K57" t="s">
        <v>91</v>
      </c>
      <c r="L57">
        <v>1</v>
      </c>
      <c r="M57" t="s">
        <v>251</v>
      </c>
      <c r="N57">
        <v>13390000</v>
      </c>
      <c r="O57" t="s">
        <v>92</v>
      </c>
      <c r="P57" t="s">
        <v>825</v>
      </c>
      <c r="Q57">
        <v>2680</v>
      </c>
      <c r="R57">
        <v>19</v>
      </c>
      <c r="S57">
        <v>34932244</v>
      </c>
      <c r="U57" t="s">
        <v>826</v>
      </c>
      <c r="V57">
        <v>1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71</v>
      </c>
      <c r="AI57" s="2">
        <v>68</v>
      </c>
      <c r="AJ57" s="2">
        <v>56</v>
      </c>
      <c r="AK57" s="2">
        <v>0</v>
      </c>
      <c r="AL57" s="2">
        <v>0</v>
      </c>
      <c r="AM57" s="2">
        <v>60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2</v>
      </c>
      <c r="BQ57" s="2">
        <v>3</v>
      </c>
      <c r="BR57" s="2">
        <v>2</v>
      </c>
      <c r="BS57" s="2">
        <v>0</v>
      </c>
      <c r="BT57" s="2">
        <v>0</v>
      </c>
      <c r="BU57" s="2">
        <v>5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2">
        <v>0</v>
      </c>
    </row>
    <row r="58" spans="1:90" x14ac:dyDescent="0.25">
      <c r="A58" t="s">
        <v>98</v>
      </c>
      <c r="B58">
        <v>20419</v>
      </c>
      <c r="C58" t="s">
        <v>205</v>
      </c>
      <c r="D58">
        <v>1</v>
      </c>
      <c r="E58">
        <v>11</v>
      </c>
      <c r="F58">
        <v>428899</v>
      </c>
      <c r="G58">
        <v>35428899</v>
      </c>
      <c r="H58" t="s">
        <v>1202</v>
      </c>
      <c r="I58">
        <v>465</v>
      </c>
      <c r="J58" t="s">
        <v>219</v>
      </c>
      <c r="K58" t="s">
        <v>1203</v>
      </c>
      <c r="L58">
        <v>1</v>
      </c>
      <c r="M58" t="s">
        <v>219</v>
      </c>
      <c r="N58">
        <v>13190000</v>
      </c>
      <c r="O58" t="s">
        <v>92</v>
      </c>
      <c r="P58" t="s">
        <v>1204</v>
      </c>
      <c r="Q58" t="s">
        <v>114</v>
      </c>
      <c r="R58">
        <v>19</v>
      </c>
      <c r="S58">
        <v>38796515</v>
      </c>
      <c r="T58">
        <v>38892100</v>
      </c>
      <c r="U58" t="s">
        <v>1205</v>
      </c>
      <c r="V58">
        <v>1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70</v>
      </c>
      <c r="AI58" s="2">
        <v>77</v>
      </c>
      <c r="AJ58" s="2">
        <v>78</v>
      </c>
      <c r="AK58" s="2">
        <v>0</v>
      </c>
      <c r="AL58" s="2">
        <v>0</v>
      </c>
      <c r="AM58" s="2">
        <v>206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2</v>
      </c>
      <c r="BQ58" s="2">
        <v>2</v>
      </c>
      <c r="BR58" s="2">
        <v>2</v>
      </c>
      <c r="BS58" s="2">
        <v>0</v>
      </c>
      <c r="BT58" s="2">
        <v>0</v>
      </c>
      <c r="BU58" s="2">
        <v>12</v>
      </c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2">
        <v>0</v>
      </c>
    </row>
    <row r="59" spans="1:90" x14ac:dyDescent="0.25">
      <c r="A59" t="s">
        <v>98</v>
      </c>
      <c r="B59">
        <v>20208</v>
      </c>
      <c r="C59" t="s">
        <v>115</v>
      </c>
      <c r="D59">
        <v>1</v>
      </c>
      <c r="E59">
        <v>11</v>
      </c>
      <c r="F59">
        <v>434607</v>
      </c>
      <c r="G59">
        <v>35434607</v>
      </c>
      <c r="H59" t="s">
        <v>1101</v>
      </c>
      <c r="I59">
        <v>254</v>
      </c>
      <c r="J59" t="s">
        <v>115</v>
      </c>
      <c r="K59" t="s">
        <v>245</v>
      </c>
      <c r="L59">
        <v>1</v>
      </c>
      <c r="M59" t="s">
        <v>115</v>
      </c>
      <c r="N59">
        <v>11665310</v>
      </c>
      <c r="O59" t="s">
        <v>101</v>
      </c>
      <c r="P59" t="s">
        <v>631</v>
      </c>
      <c r="Q59">
        <v>480</v>
      </c>
      <c r="R59">
        <v>12</v>
      </c>
      <c r="S59">
        <v>38881387</v>
      </c>
      <c r="T59">
        <v>38883661</v>
      </c>
      <c r="U59" t="s">
        <v>1102</v>
      </c>
      <c r="V59">
        <v>1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78</v>
      </c>
      <c r="AI59" s="2">
        <v>74</v>
      </c>
      <c r="AJ59" s="2">
        <v>79</v>
      </c>
      <c r="AK59" s="2">
        <v>0</v>
      </c>
      <c r="AL59" s="2">
        <v>0</v>
      </c>
      <c r="AM59" s="2">
        <v>516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3</v>
      </c>
      <c r="BQ59" s="2">
        <v>2</v>
      </c>
      <c r="BR59" s="2">
        <v>2</v>
      </c>
      <c r="BS59" s="2">
        <v>0</v>
      </c>
      <c r="BT59" s="2">
        <v>0</v>
      </c>
      <c r="BU59" s="2">
        <v>27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2">
        <v>0</v>
      </c>
    </row>
    <row r="60" spans="1:90" x14ac:dyDescent="0.25">
      <c r="A60" t="s">
        <v>98</v>
      </c>
      <c r="B60">
        <v>20208</v>
      </c>
      <c r="C60" t="s">
        <v>115</v>
      </c>
      <c r="D60">
        <v>1</v>
      </c>
      <c r="E60">
        <v>11</v>
      </c>
      <c r="F60">
        <v>406302</v>
      </c>
      <c r="G60">
        <v>35406302</v>
      </c>
      <c r="H60" t="s">
        <v>1074</v>
      </c>
      <c r="I60">
        <v>654</v>
      </c>
      <c r="J60" t="s">
        <v>295</v>
      </c>
      <c r="K60" t="s">
        <v>589</v>
      </c>
      <c r="L60">
        <v>1</v>
      </c>
      <c r="M60" t="s">
        <v>295</v>
      </c>
      <c r="N60">
        <v>11608248</v>
      </c>
      <c r="P60" t="s">
        <v>1075</v>
      </c>
      <c r="Q60">
        <v>366</v>
      </c>
      <c r="R60">
        <v>12</v>
      </c>
      <c r="S60">
        <v>38921424</v>
      </c>
      <c r="T60">
        <v>38922577</v>
      </c>
      <c r="U60" t="s">
        <v>1076</v>
      </c>
      <c r="V60">
        <v>1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80</v>
      </c>
      <c r="AI60" s="2">
        <v>77</v>
      </c>
      <c r="AJ60" s="2">
        <v>113</v>
      </c>
      <c r="AK60" s="2">
        <v>0</v>
      </c>
      <c r="AL60" s="2">
        <v>0</v>
      </c>
      <c r="AM60" s="2">
        <v>171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2</v>
      </c>
      <c r="BQ60" s="2">
        <v>2</v>
      </c>
      <c r="BR60" s="2">
        <v>3</v>
      </c>
      <c r="BS60" s="2">
        <v>0</v>
      </c>
      <c r="BT60" s="2">
        <v>0</v>
      </c>
      <c r="BU60" s="2">
        <v>11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2">
        <v>0</v>
      </c>
    </row>
    <row r="61" spans="1:90" x14ac:dyDescent="0.25">
      <c r="A61" t="s">
        <v>98</v>
      </c>
      <c r="B61">
        <v>10701</v>
      </c>
      <c r="C61" t="s">
        <v>161</v>
      </c>
      <c r="D61">
        <v>1</v>
      </c>
      <c r="E61">
        <v>11</v>
      </c>
      <c r="F61">
        <v>290737</v>
      </c>
      <c r="G61">
        <v>35290737</v>
      </c>
      <c r="H61" t="s">
        <v>1182</v>
      </c>
      <c r="I61">
        <v>255</v>
      </c>
      <c r="J61" t="s">
        <v>161</v>
      </c>
      <c r="K61" t="s">
        <v>335</v>
      </c>
      <c r="L61">
        <v>1</v>
      </c>
      <c r="M61" t="s">
        <v>161</v>
      </c>
      <c r="N61">
        <v>6310390</v>
      </c>
      <c r="O61" t="s">
        <v>101</v>
      </c>
      <c r="P61" t="s">
        <v>456</v>
      </c>
      <c r="Q61">
        <v>650</v>
      </c>
      <c r="R61">
        <v>11</v>
      </c>
      <c r="S61">
        <v>41836827</v>
      </c>
      <c r="T61">
        <v>41836849</v>
      </c>
      <c r="U61" t="s">
        <v>1183</v>
      </c>
      <c r="V61">
        <v>1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907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>
        <v>56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2">
        <v>0</v>
      </c>
    </row>
    <row r="62" spans="1:90" x14ac:dyDescent="0.25">
      <c r="A62" t="s">
        <v>98</v>
      </c>
      <c r="B62">
        <v>10701</v>
      </c>
      <c r="C62" t="s">
        <v>161</v>
      </c>
      <c r="D62">
        <v>1</v>
      </c>
      <c r="E62">
        <v>11</v>
      </c>
      <c r="F62">
        <v>438261</v>
      </c>
      <c r="G62">
        <v>35438261</v>
      </c>
      <c r="H62" t="s">
        <v>577</v>
      </c>
      <c r="I62">
        <v>278</v>
      </c>
      <c r="J62" t="s">
        <v>216</v>
      </c>
      <c r="K62" t="s">
        <v>578</v>
      </c>
      <c r="L62">
        <v>1</v>
      </c>
      <c r="M62" t="s">
        <v>216</v>
      </c>
      <c r="N62">
        <v>6705110</v>
      </c>
      <c r="O62" t="s">
        <v>92</v>
      </c>
      <c r="P62" t="s">
        <v>579</v>
      </c>
      <c r="Q62">
        <v>30</v>
      </c>
      <c r="R62">
        <v>11</v>
      </c>
      <c r="S62">
        <v>41482099</v>
      </c>
      <c r="T62">
        <v>46143093</v>
      </c>
      <c r="U62" t="s">
        <v>580</v>
      </c>
      <c r="V62">
        <v>1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81</v>
      </c>
      <c r="AI62" s="2">
        <v>79</v>
      </c>
      <c r="AJ62" s="2">
        <v>75</v>
      </c>
      <c r="AK62" s="2">
        <v>0</v>
      </c>
      <c r="AL62" s="2">
        <v>0</v>
      </c>
      <c r="AM62" s="2">
        <v>322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2</v>
      </c>
      <c r="BQ62" s="2">
        <v>2</v>
      </c>
      <c r="BR62" s="2">
        <v>2</v>
      </c>
      <c r="BS62" s="2">
        <v>0</v>
      </c>
      <c r="BT62" s="2">
        <v>0</v>
      </c>
      <c r="BU62" s="2">
        <v>22</v>
      </c>
      <c r="BV62" s="2">
        <v>0</v>
      </c>
      <c r="BW62" s="2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2">
        <v>0</v>
      </c>
    </row>
    <row r="63" spans="1:90" x14ac:dyDescent="0.25">
      <c r="A63" t="s">
        <v>98</v>
      </c>
      <c r="B63">
        <v>20701</v>
      </c>
      <c r="C63" t="s">
        <v>90</v>
      </c>
      <c r="D63">
        <v>1</v>
      </c>
      <c r="E63">
        <v>11</v>
      </c>
      <c r="F63">
        <v>26694</v>
      </c>
      <c r="G63">
        <v>35026694</v>
      </c>
      <c r="H63" t="s">
        <v>915</v>
      </c>
      <c r="I63">
        <v>260</v>
      </c>
      <c r="J63" t="s">
        <v>90</v>
      </c>
      <c r="K63" t="s">
        <v>378</v>
      </c>
      <c r="L63">
        <v>1</v>
      </c>
      <c r="M63" t="s">
        <v>90</v>
      </c>
      <c r="N63">
        <v>15806355</v>
      </c>
      <c r="O63" t="s">
        <v>92</v>
      </c>
      <c r="P63" t="s">
        <v>916</v>
      </c>
      <c r="Q63">
        <v>800</v>
      </c>
      <c r="R63">
        <v>17</v>
      </c>
      <c r="S63">
        <v>35222200</v>
      </c>
      <c r="T63">
        <v>35222408</v>
      </c>
      <c r="U63" t="s">
        <v>917</v>
      </c>
      <c r="V63">
        <v>1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155</v>
      </c>
      <c r="AI63" s="2">
        <v>148</v>
      </c>
      <c r="AJ63" s="2">
        <v>145</v>
      </c>
      <c r="AK63" s="2">
        <v>0</v>
      </c>
      <c r="AL63" s="2">
        <v>0</v>
      </c>
      <c r="AM63" s="2">
        <v>643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4</v>
      </c>
      <c r="BQ63" s="2">
        <v>4</v>
      </c>
      <c r="BR63" s="2">
        <v>4</v>
      </c>
      <c r="BS63" s="2">
        <v>0</v>
      </c>
      <c r="BT63" s="2">
        <v>0</v>
      </c>
      <c r="BU63" s="2">
        <v>40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2">
        <v>0</v>
      </c>
    </row>
    <row r="64" spans="1:90" x14ac:dyDescent="0.25">
      <c r="A64" t="s">
        <v>98</v>
      </c>
      <c r="B64">
        <v>20701</v>
      </c>
      <c r="C64" t="s">
        <v>90</v>
      </c>
      <c r="D64">
        <v>1</v>
      </c>
      <c r="E64">
        <v>11</v>
      </c>
      <c r="F64">
        <v>434619</v>
      </c>
      <c r="G64">
        <v>35434619</v>
      </c>
      <c r="H64" t="s">
        <v>309</v>
      </c>
      <c r="I64">
        <v>483</v>
      </c>
      <c r="J64" t="s">
        <v>310</v>
      </c>
      <c r="K64" t="s">
        <v>91</v>
      </c>
      <c r="L64">
        <v>1</v>
      </c>
      <c r="M64" t="s">
        <v>310</v>
      </c>
      <c r="N64">
        <v>14960000</v>
      </c>
      <c r="O64" t="s">
        <v>92</v>
      </c>
      <c r="P64" t="s">
        <v>311</v>
      </c>
      <c r="Q64">
        <v>640</v>
      </c>
      <c r="R64">
        <v>17</v>
      </c>
      <c r="S64">
        <v>35421182</v>
      </c>
      <c r="U64" t="s">
        <v>312</v>
      </c>
      <c r="V64">
        <v>1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80</v>
      </c>
      <c r="AI64" s="2">
        <v>79</v>
      </c>
      <c r="AJ64" s="2">
        <v>77</v>
      </c>
      <c r="AK64" s="2">
        <v>0</v>
      </c>
      <c r="AL64" s="2">
        <v>0</v>
      </c>
      <c r="AM64" s="2">
        <v>300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2</v>
      </c>
      <c r="BQ64" s="2">
        <v>2</v>
      </c>
      <c r="BR64" s="2">
        <v>3</v>
      </c>
      <c r="BS64" s="2">
        <v>0</v>
      </c>
      <c r="BT64" s="2">
        <v>0</v>
      </c>
      <c r="BU64" s="2">
        <v>19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2">
        <v>0</v>
      </c>
    </row>
    <row r="65" spans="1:90" x14ac:dyDescent="0.25">
      <c r="A65" t="s">
        <v>98</v>
      </c>
      <c r="B65">
        <v>10102</v>
      </c>
      <c r="C65" t="s">
        <v>91</v>
      </c>
      <c r="D65">
        <v>1</v>
      </c>
      <c r="E65">
        <v>11</v>
      </c>
      <c r="F65">
        <v>486</v>
      </c>
      <c r="G65">
        <v>35000486</v>
      </c>
      <c r="H65" t="s">
        <v>1026</v>
      </c>
      <c r="I65">
        <v>100</v>
      </c>
      <c r="J65" t="s">
        <v>108</v>
      </c>
      <c r="K65" t="s">
        <v>605</v>
      </c>
      <c r="L65">
        <v>21</v>
      </c>
      <c r="M65" t="s">
        <v>249</v>
      </c>
      <c r="N65">
        <v>2522050</v>
      </c>
      <c r="O65" t="s">
        <v>92</v>
      </c>
      <c r="P65" t="s">
        <v>465</v>
      </c>
      <c r="Q65">
        <v>35</v>
      </c>
      <c r="R65">
        <v>11</v>
      </c>
      <c r="S65">
        <v>22030533</v>
      </c>
      <c r="T65">
        <v>38587529</v>
      </c>
      <c r="U65" t="s">
        <v>1027</v>
      </c>
      <c r="V65">
        <v>1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196</v>
      </c>
      <c r="AI65" s="2">
        <v>192</v>
      </c>
      <c r="AJ65" s="2">
        <v>203</v>
      </c>
      <c r="AK65" s="2">
        <v>0</v>
      </c>
      <c r="AL65" s="2">
        <v>0</v>
      </c>
      <c r="AM65" s="2">
        <v>1158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5</v>
      </c>
      <c r="BQ65" s="2">
        <v>5</v>
      </c>
      <c r="BR65" s="2">
        <v>5</v>
      </c>
      <c r="BS65" s="2">
        <v>0</v>
      </c>
      <c r="BT65" s="2">
        <v>0</v>
      </c>
      <c r="BU65" s="2">
        <v>71</v>
      </c>
      <c r="BV65" s="2">
        <v>0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2">
        <v>0</v>
      </c>
    </row>
    <row r="66" spans="1:90" x14ac:dyDescent="0.25">
      <c r="A66" t="s">
        <v>98</v>
      </c>
      <c r="B66">
        <v>10102</v>
      </c>
      <c r="C66" t="s">
        <v>91</v>
      </c>
      <c r="D66">
        <v>1</v>
      </c>
      <c r="E66">
        <v>11</v>
      </c>
      <c r="F66">
        <v>393400</v>
      </c>
      <c r="G66">
        <v>35393400</v>
      </c>
      <c r="H66" t="s">
        <v>1179</v>
      </c>
      <c r="I66">
        <v>100</v>
      </c>
      <c r="J66" t="s">
        <v>108</v>
      </c>
      <c r="K66" t="s">
        <v>336</v>
      </c>
      <c r="L66">
        <v>70</v>
      </c>
      <c r="M66" t="s">
        <v>222</v>
      </c>
      <c r="N66">
        <v>2030100</v>
      </c>
      <c r="O66" t="s">
        <v>1180</v>
      </c>
      <c r="P66" t="s">
        <v>734</v>
      </c>
      <c r="Q66">
        <v>2630</v>
      </c>
      <c r="R66">
        <v>11</v>
      </c>
      <c r="S66">
        <v>20890740</v>
      </c>
      <c r="T66">
        <v>20890741</v>
      </c>
      <c r="U66" t="s">
        <v>1181</v>
      </c>
      <c r="V66">
        <v>1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850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2">
        <v>0</v>
      </c>
      <c r="BU66" s="2">
        <v>61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2">
        <v>0</v>
      </c>
    </row>
    <row r="67" spans="1:90" x14ac:dyDescent="0.25">
      <c r="A67" t="s">
        <v>98</v>
      </c>
      <c r="B67">
        <v>10102</v>
      </c>
      <c r="C67" t="s">
        <v>91</v>
      </c>
      <c r="D67">
        <v>1</v>
      </c>
      <c r="E67">
        <v>11</v>
      </c>
      <c r="F67">
        <v>1594</v>
      </c>
      <c r="G67">
        <v>35001594</v>
      </c>
      <c r="H67" t="s">
        <v>1044</v>
      </c>
      <c r="I67">
        <v>100</v>
      </c>
      <c r="J67" t="s">
        <v>108</v>
      </c>
      <c r="K67" t="s">
        <v>409</v>
      </c>
      <c r="L67">
        <v>10</v>
      </c>
      <c r="M67" t="s">
        <v>409</v>
      </c>
      <c r="N67">
        <v>3009100</v>
      </c>
      <c r="O67" t="s">
        <v>92</v>
      </c>
      <c r="P67" t="s">
        <v>1045</v>
      </c>
      <c r="Q67">
        <v>798</v>
      </c>
      <c r="R67">
        <v>11</v>
      </c>
      <c r="S67">
        <v>30339263</v>
      </c>
      <c r="T67">
        <v>32270286</v>
      </c>
      <c r="U67" t="s">
        <v>1046</v>
      </c>
      <c r="V67">
        <v>1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156</v>
      </c>
      <c r="AI67" s="2">
        <v>135</v>
      </c>
      <c r="AJ67" s="2">
        <v>128</v>
      </c>
      <c r="AK67" s="2">
        <v>0</v>
      </c>
      <c r="AL67" s="2">
        <v>0</v>
      </c>
      <c r="AM67" s="2">
        <v>992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4</v>
      </c>
      <c r="BQ67" s="2">
        <v>4</v>
      </c>
      <c r="BR67" s="2">
        <v>4</v>
      </c>
      <c r="BS67" s="2">
        <v>0</v>
      </c>
      <c r="BT67" s="2">
        <v>0</v>
      </c>
      <c r="BU67" s="2">
        <v>60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2">
        <v>0</v>
      </c>
    </row>
    <row r="68" spans="1:90" x14ac:dyDescent="0.25">
      <c r="A68" t="s">
        <v>98</v>
      </c>
      <c r="B68">
        <v>10102</v>
      </c>
      <c r="C68" t="s">
        <v>91</v>
      </c>
      <c r="D68">
        <v>1</v>
      </c>
      <c r="E68">
        <v>2</v>
      </c>
      <c r="F68">
        <v>122233</v>
      </c>
      <c r="G68">
        <v>35122233</v>
      </c>
      <c r="H68" t="s">
        <v>291</v>
      </c>
      <c r="I68">
        <v>100</v>
      </c>
      <c r="J68" t="s">
        <v>108</v>
      </c>
      <c r="K68" t="s">
        <v>176</v>
      </c>
      <c r="L68">
        <v>9</v>
      </c>
      <c r="M68" t="s">
        <v>176</v>
      </c>
      <c r="N68">
        <v>1124060</v>
      </c>
      <c r="P68" t="s">
        <v>292</v>
      </c>
      <c r="Q68">
        <v>74</v>
      </c>
      <c r="R68">
        <v>11</v>
      </c>
      <c r="S68">
        <v>33273098</v>
      </c>
      <c r="U68" t="s">
        <v>293</v>
      </c>
      <c r="V68">
        <v>1</v>
      </c>
      <c r="W68" s="2">
        <v>16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3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>
        <v>0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2">
        <v>0</v>
      </c>
    </row>
    <row r="69" spans="1:90" x14ac:dyDescent="0.25">
      <c r="A69" t="s">
        <v>98</v>
      </c>
      <c r="B69">
        <v>10102</v>
      </c>
      <c r="C69" t="s">
        <v>91</v>
      </c>
      <c r="D69">
        <v>1</v>
      </c>
      <c r="E69">
        <v>42</v>
      </c>
      <c r="F69">
        <v>290646</v>
      </c>
      <c r="G69">
        <v>35290646</v>
      </c>
      <c r="H69" t="s">
        <v>658</v>
      </c>
      <c r="I69">
        <v>100</v>
      </c>
      <c r="J69" t="s">
        <v>108</v>
      </c>
      <c r="K69" t="s">
        <v>176</v>
      </c>
      <c r="L69">
        <v>70</v>
      </c>
      <c r="M69" t="s">
        <v>222</v>
      </c>
      <c r="N69">
        <v>1124060</v>
      </c>
      <c r="P69" t="s">
        <v>292</v>
      </c>
      <c r="Q69">
        <v>74</v>
      </c>
      <c r="R69">
        <v>11</v>
      </c>
      <c r="S69">
        <v>33273060</v>
      </c>
      <c r="U69" t="s">
        <v>659</v>
      </c>
      <c r="V69">
        <v>1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6442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14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</row>
    <row r="70" spans="1:90" x14ac:dyDescent="0.25">
      <c r="A70" t="s">
        <v>98</v>
      </c>
      <c r="B70">
        <v>10102</v>
      </c>
      <c r="C70" t="s">
        <v>91</v>
      </c>
      <c r="D70">
        <v>1</v>
      </c>
      <c r="E70">
        <v>11</v>
      </c>
      <c r="F70">
        <v>954</v>
      </c>
      <c r="G70">
        <v>35000954</v>
      </c>
      <c r="H70" t="s">
        <v>1190</v>
      </c>
      <c r="I70">
        <v>100</v>
      </c>
      <c r="J70" t="s">
        <v>108</v>
      </c>
      <c r="K70" t="s">
        <v>560</v>
      </c>
      <c r="L70">
        <v>86</v>
      </c>
      <c r="M70" t="s">
        <v>111</v>
      </c>
      <c r="N70">
        <v>2110010</v>
      </c>
      <c r="O70" t="s">
        <v>92</v>
      </c>
      <c r="P70" t="s">
        <v>1191</v>
      </c>
      <c r="Q70">
        <v>113</v>
      </c>
      <c r="R70">
        <v>11</v>
      </c>
      <c r="S70">
        <v>22013411</v>
      </c>
      <c r="T70">
        <v>29051125</v>
      </c>
      <c r="U70" t="s">
        <v>1192</v>
      </c>
      <c r="V70">
        <v>1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275</v>
      </c>
      <c r="AI70" s="2">
        <v>244</v>
      </c>
      <c r="AJ70" s="2">
        <v>221</v>
      </c>
      <c r="AK70" s="2">
        <v>0</v>
      </c>
      <c r="AL70" s="2">
        <v>0</v>
      </c>
      <c r="AM70" s="2">
        <v>1834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8</v>
      </c>
      <c r="BQ70" s="2">
        <v>7</v>
      </c>
      <c r="BR70" s="2">
        <v>7</v>
      </c>
      <c r="BS70" s="2">
        <v>0</v>
      </c>
      <c r="BT70" s="2">
        <v>0</v>
      </c>
      <c r="BU70" s="2">
        <v>104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</row>
    <row r="71" spans="1:90" x14ac:dyDescent="0.25">
      <c r="A71" t="s">
        <v>98</v>
      </c>
      <c r="B71">
        <v>10102</v>
      </c>
      <c r="C71" t="s">
        <v>91</v>
      </c>
      <c r="D71">
        <v>1</v>
      </c>
      <c r="E71">
        <v>11</v>
      </c>
      <c r="F71">
        <v>448060</v>
      </c>
      <c r="G71">
        <v>35448060</v>
      </c>
      <c r="H71" t="s">
        <v>957</v>
      </c>
      <c r="I71">
        <v>100</v>
      </c>
      <c r="J71" t="s">
        <v>108</v>
      </c>
      <c r="K71" t="s">
        <v>222</v>
      </c>
      <c r="L71">
        <v>70</v>
      </c>
      <c r="M71" t="s">
        <v>222</v>
      </c>
      <c r="N71">
        <v>2406040</v>
      </c>
      <c r="O71" t="s">
        <v>92</v>
      </c>
      <c r="P71" t="s">
        <v>958</v>
      </c>
      <c r="Q71">
        <v>303</v>
      </c>
      <c r="R71">
        <v>11</v>
      </c>
      <c r="S71">
        <v>22836603</v>
      </c>
      <c r="T71">
        <v>29738755</v>
      </c>
      <c r="U71" t="s">
        <v>959</v>
      </c>
      <c r="V71">
        <v>1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117</v>
      </c>
      <c r="AI71" s="2">
        <v>111</v>
      </c>
      <c r="AJ71" s="2">
        <v>106</v>
      </c>
      <c r="AK71" s="2">
        <v>0</v>
      </c>
      <c r="AL71" s="2">
        <v>0</v>
      </c>
      <c r="AM71" s="2">
        <v>399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3</v>
      </c>
      <c r="BQ71" s="2">
        <v>3</v>
      </c>
      <c r="BR71" s="2">
        <v>3</v>
      </c>
      <c r="BS71" s="2">
        <v>0</v>
      </c>
      <c r="BT71" s="2">
        <v>0</v>
      </c>
      <c r="BU71" s="2">
        <v>20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2">
        <v>0</v>
      </c>
    </row>
    <row r="72" spans="1:90" x14ac:dyDescent="0.25">
      <c r="A72" t="s">
        <v>98</v>
      </c>
      <c r="B72">
        <v>10102</v>
      </c>
      <c r="C72" t="s">
        <v>91</v>
      </c>
      <c r="D72">
        <v>1</v>
      </c>
      <c r="E72">
        <v>11</v>
      </c>
      <c r="F72">
        <v>304815</v>
      </c>
      <c r="G72">
        <v>35304815</v>
      </c>
      <c r="H72" t="s">
        <v>1002</v>
      </c>
      <c r="I72">
        <v>100</v>
      </c>
      <c r="J72" t="s">
        <v>108</v>
      </c>
      <c r="K72" t="s">
        <v>336</v>
      </c>
      <c r="L72">
        <v>70</v>
      </c>
      <c r="M72" t="s">
        <v>222</v>
      </c>
      <c r="N72">
        <v>2030100</v>
      </c>
      <c r="O72" t="s">
        <v>870</v>
      </c>
      <c r="P72" t="s">
        <v>734</v>
      </c>
      <c r="Q72">
        <v>2630</v>
      </c>
      <c r="R72">
        <v>11</v>
      </c>
      <c r="S72">
        <v>22210086</v>
      </c>
      <c r="T72">
        <v>22210098</v>
      </c>
      <c r="U72" t="s">
        <v>1003</v>
      </c>
      <c r="V72">
        <v>1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156</v>
      </c>
      <c r="AI72" s="2">
        <v>138</v>
      </c>
      <c r="AJ72" s="2">
        <v>147</v>
      </c>
      <c r="AK72" s="2">
        <v>0</v>
      </c>
      <c r="AL72" s="2">
        <v>0</v>
      </c>
      <c r="AM72" s="2">
        <v>786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5</v>
      </c>
      <c r="BQ72" s="2">
        <v>4</v>
      </c>
      <c r="BR72" s="2">
        <v>4</v>
      </c>
      <c r="BS72" s="2">
        <v>0</v>
      </c>
      <c r="BT72" s="2">
        <v>0</v>
      </c>
      <c r="BU72" s="2">
        <v>49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2">
        <v>0</v>
      </c>
    </row>
    <row r="73" spans="1:90" x14ac:dyDescent="0.25">
      <c r="A73" t="s">
        <v>98</v>
      </c>
      <c r="B73">
        <v>10102</v>
      </c>
      <c r="C73" t="s">
        <v>91</v>
      </c>
      <c r="D73">
        <v>1</v>
      </c>
      <c r="E73">
        <v>11</v>
      </c>
      <c r="F73">
        <v>476365</v>
      </c>
      <c r="G73">
        <v>35476365</v>
      </c>
      <c r="H73" t="s">
        <v>810</v>
      </c>
      <c r="I73">
        <v>100</v>
      </c>
      <c r="J73" t="s">
        <v>108</v>
      </c>
      <c r="K73" t="s">
        <v>811</v>
      </c>
      <c r="L73">
        <v>9</v>
      </c>
      <c r="M73" t="s">
        <v>176</v>
      </c>
      <c r="N73">
        <v>1212030</v>
      </c>
      <c r="O73" t="s">
        <v>92</v>
      </c>
      <c r="P73" t="s">
        <v>812</v>
      </c>
      <c r="Q73">
        <v>90</v>
      </c>
      <c r="R73">
        <v>11</v>
      </c>
      <c r="S73">
        <v>32213984</v>
      </c>
      <c r="U73" t="s">
        <v>813</v>
      </c>
      <c r="V73">
        <v>1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78</v>
      </c>
      <c r="AI73" s="2">
        <v>78</v>
      </c>
      <c r="AJ73" s="2">
        <v>37</v>
      </c>
      <c r="AK73" s="2">
        <v>0</v>
      </c>
      <c r="AL73" s="2">
        <v>0</v>
      </c>
      <c r="AM73" s="2">
        <v>247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41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2</v>
      </c>
      <c r="BQ73" s="2">
        <v>2</v>
      </c>
      <c r="BR73" s="2">
        <v>1</v>
      </c>
      <c r="BS73" s="2">
        <v>0</v>
      </c>
      <c r="BT73" s="2">
        <v>0</v>
      </c>
      <c r="BU73" s="2">
        <v>15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2</v>
      </c>
      <c r="CJ73" s="2">
        <v>0</v>
      </c>
      <c r="CK73" s="2">
        <v>0</v>
      </c>
      <c r="CL73" s="2">
        <v>0</v>
      </c>
    </row>
    <row r="74" spans="1:90" x14ac:dyDescent="0.25">
      <c r="A74" t="s">
        <v>98</v>
      </c>
      <c r="B74">
        <v>10102</v>
      </c>
      <c r="C74" t="s">
        <v>91</v>
      </c>
      <c r="D74">
        <v>1</v>
      </c>
      <c r="E74">
        <v>11</v>
      </c>
      <c r="F74">
        <v>910818</v>
      </c>
      <c r="G74">
        <v>35910818</v>
      </c>
      <c r="H74" t="s">
        <v>478</v>
      </c>
      <c r="I74">
        <v>100</v>
      </c>
      <c r="J74" t="s">
        <v>108</v>
      </c>
      <c r="K74" t="s">
        <v>176</v>
      </c>
      <c r="L74">
        <v>9</v>
      </c>
      <c r="M74" t="s">
        <v>176</v>
      </c>
      <c r="N74">
        <v>1124060</v>
      </c>
      <c r="O74" t="s">
        <v>479</v>
      </c>
      <c r="P74" t="s">
        <v>480</v>
      </c>
      <c r="Q74">
        <v>74</v>
      </c>
      <c r="R74">
        <v>11</v>
      </c>
      <c r="S74">
        <v>33260993</v>
      </c>
      <c r="U74" t="s">
        <v>481</v>
      </c>
      <c r="V74">
        <v>1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194</v>
      </c>
      <c r="AI74" s="2">
        <v>190</v>
      </c>
      <c r="AJ74" s="2">
        <v>180</v>
      </c>
      <c r="AK74" s="2">
        <v>0</v>
      </c>
      <c r="AL74" s="2">
        <v>0</v>
      </c>
      <c r="AM74" s="2">
        <v>603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6</v>
      </c>
      <c r="BQ74" s="2">
        <v>5</v>
      </c>
      <c r="BR74" s="2">
        <v>5</v>
      </c>
      <c r="BS74" s="2">
        <v>0</v>
      </c>
      <c r="BT74" s="2">
        <v>0</v>
      </c>
      <c r="BU74" s="2">
        <v>41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2">
        <v>0</v>
      </c>
    </row>
    <row r="75" spans="1:90" x14ac:dyDescent="0.25">
      <c r="A75" t="s">
        <v>98</v>
      </c>
      <c r="B75">
        <v>10102</v>
      </c>
      <c r="C75" t="s">
        <v>91</v>
      </c>
      <c r="D75">
        <v>1</v>
      </c>
      <c r="E75">
        <v>11</v>
      </c>
      <c r="F75">
        <v>560112</v>
      </c>
      <c r="G75">
        <v>35560112</v>
      </c>
      <c r="H75" t="s">
        <v>992</v>
      </c>
      <c r="I75">
        <v>100</v>
      </c>
      <c r="J75" t="s">
        <v>108</v>
      </c>
      <c r="K75" t="s">
        <v>247</v>
      </c>
      <c r="L75">
        <v>69</v>
      </c>
      <c r="M75" t="s">
        <v>248</v>
      </c>
      <c r="N75">
        <v>1216000</v>
      </c>
      <c r="P75" t="s">
        <v>993</v>
      </c>
      <c r="Q75">
        <v>598</v>
      </c>
      <c r="R75">
        <v>11</v>
      </c>
      <c r="S75">
        <v>33311199</v>
      </c>
      <c r="U75" t="s">
        <v>994</v>
      </c>
      <c r="V75">
        <v>1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70</v>
      </c>
      <c r="AI75" s="2">
        <v>69</v>
      </c>
      <c r="AJ75" s="2">
        <v>70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2</v>
      </c>
      <c r="BQ75" s="2">
        <v>2</v>
      </c>
      <c r="BR75" s="2">
        <v>2</v>
      </c>
      <c r="BS75" s="2">
        <v>0</v>
      </c>
      <c r="BT75" s="2">
        <v>0</v>
      </c>
      <c r="BU75" s="2">
        <v>0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2">
        <v>0</v>
      </c>
    </row>
    <row r="76" spans="1:90" x14ac:dyDescent="0.25">
      <c r="A76" t="s">
        <v>98</v>
      </c>
      <c r="B76">
        <v>10312</v>
      </c>
      <c r="C76" t="s">
        <v>150</v>
      </c>
      <c r="D76">
        <v>1</v>
      </c>
      <c r="E76">
        <v>11</v>
      </c>
      <c r="F76">
        <v>3608</v>
      </c>
      <c r="G76">
        <v>35003608</v>
      </c>
      <c r="H76" t="s">
        <v>1104</v>
      </c>
      <c r="I76">
        <v>100</v>
      </c>
      <c r="J76" t="s">
        <v>108</v>
      </c>
      <c r="K76" t="s">
        <v>352</v>
      </c>
      <c r="L76">
        <v>88</v>
      </c>
      <c r="M76" t="s">
        <v>352</v>
      </c>
      <c r="N76">
        <v>5089000</v>
      </c>
      <c r="O76" t="s">
        <v>92</v>
      </c>
      <c r="P76" t="s">
        <v>1105</v>
      </c>
      <c r="Q76">
        <v>678</v>
      </c>
      <c r="R76">
        <v>11</v>
      </c>
      <c r="S76">
        <v>36251934</v>
      </c>
      <c r="T76">
        <v>37842617</v>
      </c>
      <c r="U76" t="s">
        <v>1106</v>
      </c>
      <c r="V76">
        <v>1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234</v>
      </c>
      <c r="AI76" s="2">
        <v>230</v>
      </c>
      <c r="AJ76" s="2">
        <v>208</v>
      </c>
      <c r="AK76" s="2">
        <v>0</v>
      </c>
      <c r="AL76" s="2">
        <v>0</v>
      </c>
      <c r="AM76" s="2">
        <v>1307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7</v>
      </c>
      <c r="BQ76" s="2">
        <v>6</v>
      </c>
      <c r="BR76" s="2">
        <v>7</v>
      </c>
      <c r="BS76" s="2">
        <v>0</v>
      </c>
      <c r="BT76" s="2">
        <v>0</v>
      </c>
      <c r="BU76" s="2">
        <v>73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2">
        <v>0</v>
      </c>
    </row>
    <row r="77" spans="1:90" x14ac:dyDescent="0.25">
      <c r="A77" t="s">
        <v>98</v>
      </c>
      <c r="B77">
        <v>10312</v>
      </c>
      <c r="C77" t="s">
        <v>150</v>
      </c>
      <c r="D77">
        <v>1</v>
      </c>
      <c r="E77">
        <v>28</v>
      </c>
      <c r="F77">
        <v>337948</v>
      </c>
      <c r="G77">
        <v>35337948</v>
      </c>
      <c r="H77" t="s">
        <v>667</v>
      </c>
      <c r="I77">
        <v>100</v>
      </c>
      <c r="J77" t="s">
        <v>108</v>
      </c>
      <c r="K77" t="s">
        <v>250</v>
      </c>
      <c r="L77">
        <v>12</v>
      </c>
      <c r="M77" t="s">
        <v>250</v>
      </c>
      <c r="N77">
        <v>5508040</v>
      </c>
      <c r="O77" t="s">
        <v>411</v>
      </c>
      <c r="P77" t="s">
        <v>668</v>
      </c>
      <c r="Q77">
        <v>200</v>
      </c>
      <c r="R77">
        <v>11</v>
      </c>
      <c r="S77">
        <v>30913228</v>
      </c>
      <c r="U77" t="s">
        <v>669</v>
      </c>
      <c r="V77">
        <v>1</v>
      </c>
      <c r="W77" s="2">
        <v>67</v>
      </c>
      <c r="X77" s="2">
        <v>75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5</v>
      </c>
      <c r="BF77" s="2">
        <v>5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>
        <v>0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2">
        <v>0</v>
      </c>
    </row>
    <row r="78" spans="1:90" x14ac:dyDescent="0.25">
      <c r="A78" t="s">
        <v>98</v>
      </c>
      <c r="B78">
        <v>10312</v>
      </c>
      <c r="C78" t="s">
        <v>150</v>
      </c>
      <c r="D78">
        <v>1</v>
      </c>
      <c r="E78">
        <v>11</v>
      </c>
      <c r="F78">
        <v>439186</v>
      </c>
      <c r="G78">
        <v>35439186</v>
      </c>
      <c r="H78" t="s">
        <v>778</v>
      </c>
      <c r="I78">
        <v>100</v>
      </c>
      <c r="J78" t="s">
        <v>108</v>
      </c>
      <c r="K78" t="s">
        <v>250</v>
      </c>
      <c r="L78">
        <v>12</v>
      </c>
      <c r="M78" t="s">
        <v>250</v>
      </c>
      <c r="N78">
        <v>5508000</v>
      </c>
      <c r="O78" t="s">
        <v>101</v>
      </c>
      <c r="P78" t="s">
        <v>779</v>
      </c>
      <c r="Q78">
        <v>913</v>
      </c>
      <c r="R78">
        <v>11</v>
      </c>
      <c r="S78">
        <v>32247541</v>
      </c>
      <c r="T78">
        <v>32247548</v>
      </c>
      <c r="V78">
        <v>1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192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>
        <v>12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2">
        <v>0</v>
      </c>
    </row>
    <row r="79" spans="1:90" x14ac:dyDescent="0.25">
      <c r="A79" t="s">
        <v>98</v>
      </c>
      <c r="B79">
        <v>10312</v>
      </c>
      <c r="C79" t="s">
        <v>150</v>
      </c>
      <c r="D79">
        <v>1</v>
      </c>
      <c r="E79">
        <v>28</v>
      </c>
      <c r="F79">
        <v>457059</v>
      </c>
      <c r="G79">
        <v>35457059</v>
      </c>
      <c r="H79" t="s">
        <v>697</v>
      </c>
      <c r="I79">
        <v>100</v>
      </c>
      <c r="J79" t="s">
        <v>108</v>
      </c>
      <c r="K79" t="s">
        <v>148</v>
      </c>
      <c r="L79">
        <v>62</v>
      </c>
      <c r="M79" t="s">
        <v>223</v>
      </c>
      <c r="N79">
        <v>1255000</v>
      </c>
      <c r="O79" t="s">
        <v>101</v>
      </c>
      <c r="P79" t="s">
        <v>698</v>
      </c>
      <c r="Q79">
        <v>715</v>
      </c>
      <c r="R79">
        <v>11</v>
      </c>
      <c r="S79">
        <v>30617729</v>
      </c>
      <c r="T79">
        <v>30617801</v>
      </c>
      <c r="U79" t="s">
        <v>699</v>
      </c>
      <c r="V79">
        <v>1</v>
      </c>
      <c r="W79" s="2">
        <v>15</v>
      </c>
      <c r="X79" s="2">
        <v>10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3</v>
      </c>
      <c r="BF79" s="2">
        <v>2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>
        <v>0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2">
        <v>0</v>
      </c>
    </row>
    <row r="80" spans="1:90" x14ac:dyDescent="0.25">
      <c r="A80" t="s">
        <v>98</v>
      </c>
      <c r="B80">
        <v>10312</v>
      </c>
      <c r="C80" t="s">
        <v>150</v>
      </c>
      <c r="D80">
        <v>1</v>
      </c>
      <c r="E80">
        <v>28</v>
      </c>
      <c r="F80">
        <v>260162</v>
      </c>
      <c r="G80">
        <v>35260162</v>
      </c>
      <c r="H80" t="s">
        <v>648</v>
      </c>
      <c r="I80">
        <v>100</v>
      </c>
      <c r="J80" t="s">
        <v>108</v>
      </c>
      <c r="K80" t="s">
        <v>250</v>
      </c>
      <c r="L80">
        <v>12</v>
      </c>
      <c r="M80" t="s">
        <v>250</v>
      </c>
      <c r="N80">
        <v>5508020</v>
      </c>
      <c r="O80" t="s">
        <v>101</v>
      </c>
      <c r="P80" t="s">
        <v>649</v>
      </c>
      <c r="Q80">
        <v>443</v>
      </c>
      <c r="R80">
        <v>11</v>
      </c>
      <c r="S80">
        <v>38184132</v>
      </c>
      <c r="T80">
        <v>38184322</v>
      </c>
      <c r="U80" t="s">
        <v>650</v>
      </c>
      <c r="V80">
        <v>1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89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>
        <v>4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2">
        <v>0</v>
      </c>
    </row>
    <row r="81" spans="1:90" x14ac:dyDescent="0.25">
      <c r="A81" t="s">
        <v>98</v>
      </c>
      <c r="B81">
        <v>10312</v>
      </c>
      <c r="C81" t="s">
        <v>150</v>
      </c>
      <c r="D81">
        <v>1</v>
      </c>
      <c r="E81">
        <v>28</v>
      </c>
      <c r="F81">
        <v>46024</v>
      </c>
      <c r="G81">
        <v>35046024</v>
      </c>
      <c r="H81" t="s">
        <v>410</v>
      </c>
      <c r="I81">
        <v>100</v>
      </c>
      <c r="J81" t="s">
        <v>108</v>
      </c>
      <c r="K81" t="s">
        <v>250</v>
      </c>
      <c r="L81">
        <v>12</v>
      </c>
      <c r="M81" t="s">
        <v>250</v>
      </c>
      <c r="N81">
        <v>5508900</v>
      </c>
      <c r="P81" t="s">
        <v>411</v>
      </c>
      <c r="Q81">
        <v>220</v>
      </c>
      <c r="R81">
        <v>11</v>
      </c>
      <c r="S81">
        <v>30913503</v>
      </c>
      <c r="U81" t="s">
        <v>412</v>
      </c>
      <c r="V81">
        <v>1</v>
      </c>
      <c r="W81" s="2">
        <v>0</v>
      </c>
      <c r="X81" s="2">
        <v>0</v>
      </c>
      <c r="Y81" s="2">
        <v>61</v>
      </c>
      <c r="Z81" s="2">
        <v>58</v>
      </c>
      <c r="AA81" s="2">
        <v>59</v>
      </c>
      <c r="AB81" s="2">
        <v>55</v>
      </c>
      <c r="AC81" s="2">
        <v>61</v>
      </c>
      <c r="AD81" s="2">
        <v>58</v>
      </c>
      <c r="AE81" s="2">
        <v>59</v>
      </c>
      <c r="AF81" s="2">
        <v>60</v>
      </c>
      <c r="AG81" s="2">
        <v>60</v>
      </c>
      <c r="AH81" s="2">
        <v>49</v>
      </c>
      <c r="AI81" s="2">
        <v>60</v>
      </c>
      <c r="AJ81" s="2">
        <v>57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4</v>
      </c>
      <c r="BH81" s="2">
        <v>2</v>
      </c>
      <c r="BI81" s="2">
        <v>4</v>
      </c>
      <c r="BJ81" s="2">
        <v>3</v>
      </c>
      <c r="BK81" s="2">
        <v>2</v>
      </c>
      <c r="BL81" s="2">
        <v>4</v>
      </c>
      <c r="BM81" s="2">
        <v>3</v>
      </c>
      <c r="BN81" s="2">
        <v>4</v>
      </c>
      <c r="BO81" s="2">
        <v>3</v>
      </c>
      <c r="BP81" s="2">
        <v>2</v>
      </c>
      <c r="BQ81" s="2">
        <v>2</v>
      </c>
      <c r="BR81" s="2">
        <v>2</v>
      </c>
      <c r="BS81" s="2">
        <v>0</v>
      </c>
      <c r="BT81" s="2">
        <v>0</v>
      </c>
      <c r="BU81" s="2">
        <v>0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2">
        <v>0</v>
      </c>
    </row>
    <row r="82" spans="1:90" x14ac:dyDescent="0.25">
      <c r="A82" t="s">
        <v>98</v>
      </c>
      <c r="B82">
        <v>10312</v>
      </c>
      <c r="C82" t="s">
        <v>150</v>
      </c>
      <c r="D82">
        <v>1</v>
      </c>
      <c r="E82">
        <v>11</v>
      </c>
      <c r="F82">
        <v>3694</v>
      </c>
      <c r="G82">
        <v>35003694</v>
      </c>
      <c r="H82" t="s">
        <v>1184</v>
      </c>
      <c r="I82">
        <v>100</v>
      </c>
      <c r="J82" t="s">
        <v>108</v>
      </c>
      <c r="K82" t="s">
        <v>223</v>
      </c>
      <c r="L82">
        <v>62</v>
      </c>
      <c r="M82" t="s">
        <v>223</v>
      </c>
      <c r="N82">
        <v>5428001</v>
      </c>
      <c r="O82" t="s">
        <v>92</v>
      </c>
      <c r="P82" t="s">
        <v>1185</v>
      </c>
      <c r="Q82">
        <v>527</v>
      </c>
      <c r="R82">
        <v>11</v>
      </c>
      <c r="S82">
        <v>30316208</v>
      </c>
      <c r="T82">
        <v>38133986</v>
      </c>
      <c r="U82" t="s">
        <v>1186</v>
      </c>
      <c r="V82">
        <v>1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233</v>
      </c>
      <c r="AI82" s="2">
        <v>229</v>
      </c>
      <c r="AJ82" s="2">
        <v>211</v>
      </c>
      <c r="AK82" s="2">
        <v>0</v>
      </c>
      <c r="AL82" s="2">
        <v>0</v>
      </c>
      <c r="AM82" s="2">
        <v>1007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7</v>
      </c>
      <c r="BQ82" s="2">
        <v>6</v>
      </c>
      <c r="BR82" s="2">
        <v>6</v>
      </c>
      <c r="BS82" s="2">
        <v>0</v>
      </c>
      <c r="BT82" s="2">
        <v>0</v>
      </c>
      <c r="BU82" s="2">
        <v>65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2">
        <v>0</v>
      </c>
    </row>
    <row r="83" spans="1:90" x14ac:dyDescent="0.25">
      <c r="A83" t="s">
        <v>98</v>
      </c>
      <c r="B83">
        <v>10312</v>
      </c>
      <c r="C83" t="s">
        <v>150</v>
      </c>
      <c r="D83">
        <v>1</v>
      </c>
      <c r="E83">
        <v>2</v>
      </c>
      <c r="F83">
        <v>571003</v>
      </c>
      <c r="G83">
        <v>35571003</v>
      </c>
      <c r="H83" t="s">
        <v>1121</v>
      </c>
      <c r="I83">
        <v>100</v>
      </c>
      <c r="J83" t="s">
        <v>108</v>
      </c>
      <c r="K83" t="s">
        <v>250</v>
      </c>
      <c r="L83">
        <v>12</v>
      </c>
      <c r="M83" t="s">
        <v>250</v>
      </c>
      <c r="N83">
        <v>5508901</v>
      </c>
      <c r="P83" t="s">
        <v>1122</v>
      </c>
      <c r="Q83">
        <v>532</v>
      </c>
      <c r="R83">
        <v>11</v>
      </c>
      <c r="S83">
        <v>37674703</v>
      </c>
      <c r="T83">
        <v>37674755</v>
      </c>
      <c r="U83" t="s">
        <v>1123</v>
      </c>
      <c r="V83">
        <v>1</v>
      </c>
      <c r="W83" s="2">
        <v>22</v>
      </c>
      <c r="X83" s="2">
        <v>9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4</v>
      </c>
      <c r="BF83" s="2">
        <v>2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>
        <v>0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2">
        <v>0</v>
      </c>
    </row>
    <row r="84" spans="1:90" x14ac:dyDescent="0.25">
      <c r="A84" t="s">
        <v>98</v>
      </c>
      <c r="B84">
        <v>10312</v>
      </c>
      <c r="C84" t="s">
        <v>150</v>
      </c>
      <c r="D84">
        <v>1</v>
      </c>
      <c r="E84">
        <v>11</v>
      </c>
      <c r="F84">
        <v>457450</v>
      </c>
      <c r="G84">
        <v>35457450</v>
      </c>
      <c r="H84" t="s">
        <v>1227</v>
      </c>
      <c r="I84">
        <v>100</v>
      </c>
      <c r="J84" t="s">
        <v>108</v>
      </c>
      <c r="K84" t="s">
        <v>347</v>
      </c>
      <c r="L84">
        <v>15</v>
      </c>
      <c r="M84" t="s">
        <v>353</v>
      </c>
      <c r="N84">
        <v>4576000</v>
      </c>
      <c r="O84" t="s">
        <v>101</v>
      </c>
      <c r="P84" t="s">
        <v>1228</v>
      </c>
      <c r="Q84" t="s">
        <v>114</v>
      </c>
      <c r="R84">
        <v>11</v>
      </c>
      <c r="S84">
        <v>51032085</v>
      </c>
      <c r="U84" t="s">
        <v>1229</v>
      </c>
      <c r="V84">
        <v>1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434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>
        <v>27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2">
        <v>0</v>
      </c>
    </row>
    <row r="85" spans="1:90" x14ac:dyDescent="0.25">
      <c r="A85" t="s">
        <v>98</v>
      </c>
      <c r="B85">
        <v>10312</v>
      </c>
      <c r="C85" t="s">
        <v>150</v>
      </c>
      <c r="D85">
        <v>1</v>
      </c>
      <c r="E85">
        <v>11</v>
      </c>
      <c r="F85">
        <v>438820</v>
      </c>
      <c r="G85">
        <v>35438820</v>
      </c>
      <c r="H85" t="s">
        <v>945</v>
      </c>
      <c r="I85">
        <v>100</v>
      </c>
      <c r="J85" t="s">
        <v>108</v>
      </c>
      <c r="K85" t="s">
        <v>756</v>
      </c>
      <c r="L85">
        <v>65</v>
      </c>
      <c r="M85" t="s">
        <v>356</v>
      </c>
      <c r="N85">
        <v>5574450</v>
      </c>
      <c r="O85" t="s">
        <v>92</v>
      </c>
      <c r="P85" t="s">
        <v>946</v>
      </c>
      <c r="Q85">
        <v>326</v>
      </c>
      <c r="R85">
        <v>11</v>
      </c>
      <c r="S85">
        <v>37825529</v>
      </c>
      <c r="T85">
        <v>37825782</v>
      </c>
      <c r="U85" t="s">
        <v>947</v>
      </c>
      <c r="V85">
        <v>1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118</v>
      </c>
      <c r="AI85" s="2">
        <v>113</v>
      </c>
      <c r="AJ85" s="2">
        <v>111</v>
      </c>
      <c r="AK85" s="2">
        <v>0</v>
      </c>
      <c r="AL85" s="2">
        <v>0</v>
      </c>
      <c r="AM85" s="2">
        <v>265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4</v>
      </c>
      <c r="BQ85" s="2">
        <v>3</v>
      </c>
      <c r="BR85" s="2">
        <v>3</v>
      </c>
      <c r="BS85" s="2">
        <v>0</v>
      </c>
      <c r="BT85" s="2">
        <v>0</v>
      </c>
      <c r="BU85" s="2">
        <v>19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2">
        <v>0</v>
      </c>
    </row>
    <row r="86" spans="1:90" x14ac:dyDescent="0.25">
      <c r="A86" t="s">
        <v>98</v>
      </c>
      <c r="B86">
        <v>10312</v>
      </c>
      <c r="C86" t="s">
        <v>150</v>
      </c>
      <c r="D86">
        <v>1</v>
      </c>
      <c r="E86">
        <v>2</v>
      </c>
      <c r="F86">
        <v>982167</v>
      </c>
      <c r="G86">
        <v>35982167</v>
      </c>
      <c r="H86" t="s">
        <v>898</v>
      </c>
      <c r="I86">
        <v>100</v>
      </c>
      <c r="J86" t="s">
        <v>108</v>
      </c>
      <c r="K86" t="s">
        <v>155</v>
      </c>
      <c r="L86">
        <v>45</v>
      </c>
      <c r="M86" t="s">
        <v>213</v>
      </c>
      <c r="N86">
        <v>4012180</v>
      </c>
      <c r="O86" t="s">
        <v>101</v>
      </c>
      <c r="P86" t="s">
        <v>899</v>
      </c>
      <c r="Q86">
        <v>500</v>
      </c>
      <c r="R86">
        <v>11</v>
      </c>
      <c r="S86">
        <v>50856253</v>
      </c>
      <c r="V86">
        <v>1</v>
      </c>
      <c r="W86" s="2">
        <v>12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2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0</v>
      </c>
      <c r="BU86" s="2">
        <v>0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2">
        <v>0</v>
      </c>
    </row>
    <row r="87" spans="1:90" x14ac:dyDescent="0.25">
      <c r="A87" t="s">
        <v>98</v>
      </c>
      <c r="B87">
        <v>10312</v>
      </c>
      <c r="C87" t="s">
        <v>150</v>
      </c>
      <c r="D87">
        <v>1</v>
      </c>
      <c r="E87">
        <v>11</v>
      </c>
      <c r="F87">
        <v>438418</v>
      </c>
      <c r="G87">
        <v>35438418</v>
      </c>
      <c r="H87" t="s">
        <v>399</v>
      </c>
      <c r="I87">
        <v>100</v>
      </c>
      <c r="J87" t="s">
        <v>108</v>
      </c>
      <c r="K87" t="s">
        <v>400</v>
      </c>
      <c r="L87">
        <v>65</v>
      </c>
      <c r="M87" t="s">
        <v>356</v>
      </c>
      <c r="N87">
        <v>5569010</v>
      </c>
      <c r="O87" t="s">
        <v>92</v>
      </c>
      <c r="P87" t="s">
        <v>401</v>
      </c>
      <c r="Q87" t="s">
        <v>114</v>
      </c>
      <c r="R87">
        <v>11</v>
      </c>
      <c r="S87">
        <v>37825376</v>
      </c>
      <c r="T87">
        <v>378253767</v>
      </c>
      <c r="U87" t="s">
        <v>402</v>
      </c>
      <c r="V87">
        <v>1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119</v>
      </c>
      <c r="AI87" s="2">
        <v>119</v>
      </c>
      <c r="AJ87" s="2">
        <v>100</v>
      </c>
      <c r="AK87" s="2">
        <v>0</v>
      </c>
      <c r="AL87" s="2">
        <v>0</v>
      </c>
      <c r="AM87" s="2">
        <v>413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  <c r="BO87" s="2">
        <v>0</v>
      </c>
      <c r="BP87" s="2">
        <v>4</v>
      </c>
      <c r="BQ87" s="2">
        <v>3</v>
      </c>
      <c r="BR87" s="2">
        <v>3</v>
      </c>
      <c r="BS87" s="2">
        <v>0</v>
      </c>
      <c r="BT87" s="2">
        <v>0</v>
      </c>
      <c r="BU87" s="2">
        <v>21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0</v>
      </c>
      <c r="CL87" s="2">
        <v>0</v>
      </c>
    </row>
    <row r="88" spans="1:90" x14ac:dyDescent="0.25">
      <c r="A88" t="s">
        <v>98</v>
      </c>
      <c r="B88">
        <v>10316</v>
      </c>
      <c r="C88" t="s">
        <v>154</v>
      </c>
      <c r="D88">
        <v>1</v>
      </c>
      <c r="E88">
        <v>11</v>
      </c>
      <c r="F88">
        <v>1636</v>
      </c>
      <c r="G88">
        <v>35001636</v>
      </c>
      <c r="H88" t="s">
        <v>553</v>
      </c>
      <c r="I88">
        <v>100</v>
      </c>
      <c r="J88" t="s">
        <v>108</v>
      </c>
      <c r="K88" t="s">
        <v>360</v>
      </c>
      <c r="L88">
        <v>53</v>
      </c>
      <c r="M88" t="s">
        <v>360</v>
      </c>
      <c r="N88">
        <v>3169040</v>
      </c>
      <c r="O88" t="s">
        <v>92</v>
      </c>
      <c r="P88" t="s">
        <v>554</v>
      </c>
      <c r="Q88">
        <v>25</v>
      </c>
      <c r="R88">
        <v>11</v>
      </c>
      <c r="S88">
        <v>25785610</v>
      </c>
      <c r="T88">
        <v>26944249</v>
      </c>
      <c r="U88" t="s">
        <v>555</v>
      </c>
      <c r="V88">
        <v>1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273</v>
      </c>
      <c r="AI88" s="2">
        <v>271</v>
      </c>
      <c r="AJ88" s="2">
        <v>265</v>
      </c>
      <c r="AK88" s="2">
        <v>0</v>
      </c>
      <c r="AL88" s="2">
        <v>0</v>
      </c>
      <c r="AM88" s="2">
        <v>541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  <c r="BO88" s="2">
        <v>0</v>
      </c>
      <c r="BP88" s="2">
        <v>7</v>
      </c>
      <c r="BQ88" s="2">
        <v>7</v>
      </c>
      <c r="BR88" s="2">
        <v>7</v>
      </c>
      <c r="BS88" s="2">
        <v>0</v>
      </c>
      <c r="BT88" s="2">
        <v>0</v>
      </c>
      <c r="BU88" s="2">
        <v>35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0</v>
      </c>
      <c r="CL88" s="2">
        <v>0</v>
      </c>
    </row>
    <row r="89" spans="1:90" x14ac:dyDescent="0.25">
      <c r="A89" t="s">
        <v>98</v>
      </c>
      <c r="B89">
        <v>10316</v>
      </c>
      <c r="C89" t="s">
        <v>154</v>
      </c>
      <c r="D89">
        <v>1</v>
      </c>
      <c r="E89">
        <v>11</v>
      </c>
      <c r="F89">
        <v>434632</v>
      </c>
      <c r="G89">
        <v>35434632</v>
      </c>
      <c r="H89" t="s">
        <v>962</v>
      </c>
      <c r="I89">
        <v>100</v>
      </c>
      <c r="J89" t="s">
        <v>108</v>
      </c>
      <c r="K89" t="s">
        <v>263</v>
      </c>
      <c r="L89">
        <v>34</v>
      </c>
      <c r="M89" t="s">
        <v>263</v>
      </c>
      <c r="N89">
        <v>4232000</v>
      </c>
      <c r="O89" t="s">
        <v>181</v>
      </c>
      <c r="P89" t="s">
        <v>492</v>
      </c>
      <c r="Q89">
        <v>2461</v>
      </c>
      <c r="R89">
        <v>11</v>
      </c>
      <c r="S89">
        <v>20832727</v>
      </c>
      <c r="U89" t="s">
        <v>963</v>
      </c>
      <c r="V89">
        <v>1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159</v>
      </c>
      <c r="AI89" s="2">
        <v>156</v>
      </c>
      <c r="AJ89" s="2">
        <v>143</v>
      </c>
      <c r="AK89" s="2">
        <v>0</v>
      </c>
      <c r="AL89" s="2">
        <v>0</v>
      </c>
      <c r="AM89" s="2">
        <v>361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24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4</v>
      </c>
      <c r="BQ89" s="2">
        <v>4</v>
      </c>
      <c r="BR89" s="2">
        <v>4</v>
      </c>
      <c r="BS89" s="2">
        <v>0</v>
      </c>
      <c r="BT89" s="2">
        <v>0</v>
      </c>
      <c r="BU89" s="2">
        <v>22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2</v>
      </c>
      <c r="CJ89" s="2">
        <v>0</v>
      </c>
      <c r="CK89" s="2">
        <v>0</v>
      </c>
      <c r="CL89" s="2">
        <v>0</v>
      </c>
    </row>
    <row r="90" spans="1:90" x14ac:dyDescent="0.25">
      <c r="A90" t="s">
        <v>98</v>
      </c>
      <c r="B90">
        <v>10316</v>
      </c>
      <c r="C90" t="s">
        <v>154</v>
      </c>
      <c r="D90">
        <v>1</v>
      </c>
      <c r="E90">
        <v>11</v>
      </c>
      <c r="F90">
        <v>4352</v>
      </c>
      <c r="G90">
        <v>35004352</v>
      </c>
      <c r="H90" t="s">
        <v>858</v>
      </c>
      <c r="I90">
        <v>100</v>
      </c>
      <c r="J90" t="s">
        <v>108</v>
      </c>
      <c r="K90" t="s">
        <v>263</v>
      </c>
      <c r="L90">
        <v>34</v>
      </c>
      <c r="M90" t="s">
        <v>263</v>
      </c>
      <c r="N90">
        <v>4266040</v>
      </c>
      <c r="O90" t="s">
        <v>92</v>
      </c>
      <c r="P90" t="s">
        <v>859</v>
      </c>
      <c r="Q90">
        <v>70</v>
      </c>
      <c r="R90">
        <v>11</v>
      </c>
      <c r="S90">
        <v>20662500</v>
      </c>
      <c r="T90">
        <v>20662504</v>
      </c>
      <c r="U90" t="s">
        <v>860</v>
      </c>
      <c r="V90">
        <v>1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415</v>
      </c>
      <c r="AI90" s="2">
        <v>406</v>
      </c>
      <c r="AJ90" s="2">
        <v>389</v>
      </c>
      <c r="AK90" s="2">
        <v>0</v>
      </c>
      <c r="AL90" s="2">
        <v>0</v>
      </c>
      <c r="AM90" s="2">
        <v>2358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  <c r="BO90" s="2">
        <v>0</v>
      </c>
      <c r="BP90" s="2">
        <v>12</v>
      </c>
      <c r="BQ90" s="2">
        <v>13</v>
      </c>
      <c r="BR90" s="2">
        <v>12</v>
      </c>
      <c r="BS90" s="2">
        <v>0</v>
      </c>
      <c r="BT90" s="2">
        <v>0</v>
      </c>
      <c r="BU90" s="2">
        <v>121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0</v>
      </c>
      <c r="CL90" s="2">
        <v>0</v>
      </c>
    </row>
    <row r="91" spans="1:90" x14ac:dyDescent="0.25">
      <c r="A91" t="s">
        <v>98</v>
      </c>
      <c r="B91">
        <v>10316</v>
      </c>
      <c r="C91" t="s">
        <v>154</v>
      </c>
      <c r="D91">
        <v>1</v>
      </c>
      <c r="E91">
        <v>11</v>
      </c>
      <c r="F91">
        <v>1946</v>
      </c>
      <c r="G91">
        <v>35001946</v>
      </c>
      <c r="H91" t="s">
        <v>827</v>
      </c>
      <c r="I91">
        <v>100</v>
      </c>
      <c r="J91" t="s">
        <v>108</v>
      </c>
      <c r="K91" t="s">
        <v>211</v>
      </c>
      <c r="L91">
        <v>93</v>
      </c>
      <c r="M91" t="s">
        <v>211</v>
      </c>
      <c r="N91">
        <v>3135010</v>
      </c>
      <c r="O91" t="s">
        <v>92</v>
      </c>
      <c r="P91" t="s">
        <v>828</v>
      </c>
      <c r="Q91">
        <v>1241</v>
      </c>
      <c r="R91">
        <v>11</v>
      </c>
      <c r="S91">
        <v>20634454</v>
      </c>
      <c r="T91">
        <v>23621708</v>
      </c>
      <c r="U91" t="s">
        <v>829</v>
      </c>
      <c r="V91">
        <v>1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186</v>
      </c>
      <c r="AI91" s="2">
        <v>180</v>
      </c>
      <c r="AJ91" s="2">
        <v>171</v>
      </c>
      <c r="AK91" s="2">
        <v>0</v>
      </c>
      <c r="AL91" s="2">
        <v>0</v>
      </c>
      <c r="AM91" s="2">
        <v>887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  <c r="BO91" s="2">
        <v>0</v>
      </c>
      <c r="BP91" s="2">
        <v>5</v>
      </c>
      <c r="BQ91" s="2">
        <v>5</v>
      </c>
      <c r="BR91" s="2">
        <v>5</v>
      </c>
      <c r="BS91" s="2">
        <v>0</v>
      </c>
      <c r="BT91" s="2">
        <v>0</v>
      </c>
      <c r="BU91" s="2">
        <v>52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0</v>
      </c>
      <c r="CL91" s="2">
        <v>0</v>
      </c>
    </row>
    <row r="92" spans="1:90" x14ac:dyDescent="0.25">
      <c r="A92" t="s">
        <v>98</v>
      </c>
      <c r="B92">
        <v>10316</v>
      </c>
      <c r="C92" t="s">
        <v>154</v>
      </c>
      <c r="D92">
        <v>1</v>
      </c>
      <c r="E92">
        <v>11</v>
      </c>
      <c r="F92">
        <v>299364</v>
      </c>
      <c r="G92">
        <v>35299364</v>
      </c>
      <c r="H92" t="s">
        <v>610</v>
      </c>
      <c r="I92">
        <v>100</v>
      </c>
      <c r="J92" t="s">
        <v>108</v>
      </c>
      <c r="K92" t="s">
        <v>247</v>
      </c>
      <c r="L92">
        <v>7</v>
      </c>
      <c r="M92" t="s">
        <v>116</v>
      </c>
      <c r="N92">
        <v>1204003</v>
      </c>
      <c r="O92" t="s">
        <v>92</v>
      </c>
      <c r="P92" t="s">
        <v>611</v>
      </c>
      <c r="Q92">
        <v>1385</v>
      </c>
      <c r="R92">
        <v>11</v>
      </c>
      <c r="S92">
        <v>32240744</v>
      </c>
      <c r="U92" t="s">
        <v>612</v>
      </c>
      <c r="V92">
        <v>1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75</v>
      </c>
      <c r="AI92" s="2">
        <v>77</v>
      </c>
      <c r="AJ92" s="2">
        <v>75</v>
      </c>
      <c r="AK92" s="2">
        <v>0</v>
      </c>
      <c r="AL92" s="2">
        <v>0</v>
      </c>
      <c r="AM92" s="2">
        <v>322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  <c r="BO92" s="2">
        <v>0</v>
      </c>
      <c r="BP92" s="2">
        <v>2</v>
      </c>
      <c r="BQ92" s="2">
        <v>2</v>
      </c>
      <c r="BR92" s="2">
        <v>2</v>
      </c>
      <c r="BS92" s="2">
        <v>0</v>
      </c>
      <c r="BT92" s="2">
        <v>0</v>
      </c>
      <c r="BU92" s="2">
        <v>20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0</v>
      </c>
      <c r="CL92" s="2">
        <v>0</v>
      </c>
    </row>
    <row r="93" spans="1:90" x14ac:dyDescent="0.25">
      <c r="A93" t="s">
        <v>98</v>
      </c>
      <c r="B93">
        <v>10601</v>
      </c>
      <c r="C93" t="s">
        <v>172</v>
      </c>
      <c r="D93">
        <v>1</v>
      </c>
      <c r="E93">
        <v>11</v>
      </c>
      <c r="F93">
        <v>345891</v>
      </c>
      <c r="G93">
        <v>35345891</v>
      </c>
      <c r="H93" t="s">
        <v>1058</v>
      </c>
      <c r="I93">
        <v>286</v>
      </c>
      <c r="J93" t="s">
        <v>172</v>
      </c>
      <c r="K93" t="s">
        <v>449</v>
      </c>
      <c r="L93">
        <v>1</v>
      </c>
      <c r="M93" t="s">
        <v>172</v>
      </c>
      <c r="N93">
        <v>9991060</v>
      </c>
      <c r="O93" t="s">
        <v>92</v>
      </c>
      <c r="P93" t="s">
        <v>550</v>
      </c>
      <c r="Q93">
        <v>735</v>
      </c>
      <c r="R93">
        <v>11</v>
      </c>
      <c r="S93">
        <v>40432447</v>
      </c>
      <c r="T93">
        <v>40561302</v>
      </c>
      <c r="U93" t="s">
        <v>1059</v>
      </c>
      <c r="V93">
        <v>1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119</v>
      </c>
      <c r="AI93" s="2">
        <v>119</v>
      </c>
      <c r="AJ93" s="2">
        <v>118</v>
      </c>
      <c r="AK93" s="2">
        <v>0</v>
      </c>
      <c r="AL93" s="2">
        <v>0</v>
      </c>
      <c r="AM93" s="2">
        <v>907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>
        <v>0</v>
      </c>
      <c r="BO93" s="2">
        <v>0</v>
      </c>
      <c r="BP93" s="2">
        <v>3</v>
      </c>
      <c r="BQ93" s="2">
        <v>4</v>
      </c>
      <c r="BR93" s="2">
        <v>3</v>
      </c>
      <c r="BS93" s="2">
        <v>0</v>
      </c>
      <c r="BT93" s="2">
        <v>0</v>
      </c>
      <c r="BU93" s="2">
        <v>62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0</v>
      </c>
      <c r="CL93" s="2">
        <v>0</v>
      </c>
    </row>
    <row r="94" spans="1:90" x14ac:dyDescent="0.25">
      <c r="A94" t="s">
        <v>98</v>
      </c>
      <c r="B94">
        <v>20702</v>
      </c>
      <c r="C94" t="s">
        <v>203</v>
      </c>
      <c r="D94">
        <v>1</v>
      </c>
      <c r="E94">
        <v>11</v>
      </c>
      <c r="F94">
        <v>290725</v>
      </c>
      <c r="G94">
        <v>35290725</v>
      </c>
      <c r="H94" t="s">
        <v>1239</v>
      </c>
      <c r="I94">
        <v>304</v>
      </c>
      <c r="J94" t="s">
        <v>203</v>
      </c>
      <c r="K94" t="s">
        <v>213</v>
      </c>
      <c r="L94">
        <v>1</v>
      </c>
      <c r="M94" t="s">
        <v>203</v>
      </c>
      <c r="N94">
        <v>15600000</v>
      </c>
      <c r="O94" t="s">
        <v>92</v>
      </c>
      <c r="P94" t="s">
        <v>1240</v>
      </c>
      <c r="Q94">
        <v>135</v>
      </c>
      <c r="R94">
        <v>17</v>
      </c>
      <c r="S94">
        <v>34623030</v>
      </c>
      <c r="T94">
        <v>34623311</v>
      </c>
      <c r="U94" t="s">
        <v>1241</v>
      </c>
      <c r="V94">
        <v>1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80</v>
      </c>
      <c r="AI94" s="2">
        <v>80</v>
      </c>
      <c r="AJ94" s="2">
        <v>79</v>
      </c>
      <c r="AK94" s="2">
        <v>0</v>
      </c>
      <c r="AL94" s="2">
        <v>0</v>
      </c>
      <c r="AM94" s="2">
        <v>774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  <c r="BO94" s="2">
        <v>0</v>
      </c>
      <c r="BP94" s="2">
        <v>2</v>
      </c>
      <c r="BQ94" s="2">
        <v>2</v>
      </c>
      <c r="BR94" s="2">
        <v>2</v>
      </c>
      <c r="BS94" s="2">
        <v>0</v>
      </c>
      <c r="BT94" s="2">
        <v>0</v>
      </c>
      <c r="BU94" s="2">
        <v>40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0</v>
      </c>
      <c r="CL94" s="2">
        <v>0</v>
      </c>
    </row>
    <row r="95" spans="1:90" x14ac:dyDescent="0.25">
      <c r="A95" t="s">
        <v>98</v>
      </c>
      <c r="B95">
        <v>20504</v>
      </c>
      <c r="C95" t="s">
        <v>165</v>
      </c>
      <c r="D95">
        <v>1</v>
      </c>
      <c r="E95">
        <v>11</v>
      </c>
      <c r="F95">
        <v>23197</v>
      </c>
      <c r="G95">
        <v>35023197</v>
      </c>
      <c r="H95" t="s">
        <v>847</v>
      </c>
      <c r="I95">
        <v>310</v>
      </c>
      <c r="J95" t="s">
        <v>165</v>
      </c>
      <c r="K95" t="s">
        <v>848</v>
      </c>
      <c r="L95">
        <v>1</v>
      </c>
      <c r="M95" t="s">
        <v>165</v>
      </c>
      <c r="N95">
        <v>14407000</v>
      </c>
      <c r="O95" t="s">
        <v>307</v>
      </c>
      <c r="P95" t="s">
        <v>849</v>
      </c>
      <c r="Q95" t="s">
        <v>850</v>
      </c>
      <c r="R95">
        <v>16</v>
      </c>
      <c r="S95">
        <v>37037712</v>
      </c>
      <c r="T95">
        <v>37038035</v>
      </c>
      <c r="U95" t="s">
        <v>851</v>
      </c>
      <c r="V95">
        <v>1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79</v>
      </c>
      <c r="AI95" s="2">
        <v>71</v>
      </c>
      <c r="AJ95" s="2">
        <v>71</v>
      </c>
      <c r="AK95" s="2">
        <v>0</v>
      </c>
      <c r="AL95" s="2">
        <v>0</v>
      </c>
      <c r="AM95" s="2">
        <v>281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  <c r="BO95" s="2">
        <v>0</v>
      </c>
      <c r="BP95" s="2">
        <v>3</v>
      </c>
      <c r="BQ95" s="2">
        <v>2</v>
      </c>
      <c r="BR95" s="2">
        <v>2</v>
      </c>
      <c r="BS95" s="2">
        <v>0</v>
      </c>
      <c r="BT95" s="2">
        <v>0</v>
      </c>
      <c r="BU95" s="2">
        <v>16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>
        <v>0</v>
      </c>
      <c r="CL95" s="2">
        <v>0</v>
      </c>
    </row>
    <row r="96" spans="1:90" x14ac:dyDescent="0.25">
      <c r="A96" t="s">
        <v>98</v>
      </c>
      <c r="B96">
        <v>20504</v>
      </c>
      <c r="C96" t="s">
        <v>165</v>
      </c>
      <c r="D96">
        <v>1</v>
      </c>
      <c r="E96">
        <v>11</v>
      </c>
      <c r="F96">
        <v>22810</v>
      </c>
      <c r="G96">
        <v>35022810</v>
      </c>
      <c r="H96" t="s">
        <v>1129</v>
      </c>
      <c r="I96">
        <v>310</v>
      </c>
      <c r="J96" t="s">
        <v>165</v>
      </c>
      <c r="K96" t="s">
        <v>91</v>
      </c>
      <c r="L96">
        <v>1</v>
      </c>
      <c r="M96" t="s">
        <v>165</v>
      </c>
      <c r="N96">
        <v>14400500</v>
      </c>
      <c r="O96" t="s">
        <v>92</v>
      </c>
      <c r="P96" t="s">
        <v>784</v>
      </c>
      <c r="Q96">
        <v>1675</v>
      </c>
      <c r="R96">
        <v>16</v>
      </c>
      <c r="S96">
        <v>37048533</v>
      </c>
      <c r="T96">
        <v>37218133</v>
      </c>
      <c r="U96" t="s">
        <v>1130</v>
      </c>
      <c r="V96">
        <v>1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199</v>
      </c>
      <c r="AI96" s="2">
        <v>196</v>
      </c>
      <c r="AJ96" s="2">
        <v>194</v>
      </c>
      <c r="AK96" s="2">
        <v>0</v>
      </c>
      <c r="AL96" s="2">
        <v>0</v>
      </c>
      <c r="AM96" s="2">
        <v>861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  <c r="BO96" s="2">
        <v>0</v>
      </c>
      <c r="BP96" s="2">
        <v>5</v>
      </c>
      <c r="BQ96" s="2">
        <v>5</v>
      </c>
      <c r="BR96" s="2">
        <v>5</v>
      </c>
      <c r="BS96" s="2">
        <v>0</v>
      </c>
      <c r="BT96" s="2">
        <v>0</v>
      </c>
      <c r="BU96" s="2">
        <v>59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0</v>
      </c>
      <c r="CL96" s="2">
        <v>0</v>
      </c>
    </row>
    <row r="97" spans="1:90" x14ac:dyDescent="0.25">
      <c r="A97" t="s">
        <v>98</v>
      </c>
      <c r="B97">
        <v>20504</v>
      </c>
      <c r="C97" t="s">
        <v>165</v>
      </c>
      <c r="D97">
        <v>1</v>
      </c>
      <c r="E97">
        <v>2</v>
      </c>
      <c r="F97">
        <v>121812</v>
      </c>
      <c r="G97">
        <v>35121812</v>
      </c>
      <c r="H97" t="s">
        <v>1061</v>
      </c>
      <c r="I97">
        <v>310</v>
      </c>
      <c r="J97" t="s">
        <v>165</v>
      </c>
      <c r="K97" t="s">
        <v>866</v>
      </c>
      <c r="L97">
        <v>1</v>
      </c>
      <c r="M97" t="s">
        <v>165</v>
      </c>
      <c r="N97">
        <v>14409160</v>
      </c>
      <c r="O97" t="s">
        <v>101</v>
      </c>
      <c r="P97" t="s">
        <v>1062</v>
      </c>
      <c r="Q97">
        <v>900</v>
      </c>
      <c r="R97">
        <v>16</v>
      </c>
      <c r="S97">
        <v>37068790</v>
      </c>
      <c r="U97" t="s">
        <v>1063</v>
      </c>
      <c r="V97">
        <v>1</v>
      </c>
      <c r="W97" s="2">
        <v>15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4</v>
      </c>
      <c r="BD97" s="2">
        <v>0</v>
      </c>
      <c r="BE97" s="2">
        <v>4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2">
        <v>0</v>
      </c>
      <c r="BT97" s="2">
        <v>0</v>
      </c>
      <c r="BU97" s="2">
        <v>0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1</v>
      </c>
      <c r="CL97" s="2">
        <v>0</v>
      </c>
    </row>
    <row r="98" spans="1:90" x14ac:dyDescent="0.25">
      <c r="A98" t="s">
        <v>98</v>
      </c>
      <c r="B98">
        <v>20202</v>
      </c>
      <c r="C98" t="s">
        <v>93</v>
      </c>
      <c r="D98">
        <v>1</v>
      </c>
      <c r="E98">
        <v>11</v>
      </c>
      <c r="F98">
        <v>12658</v>
      </c>
      <c r="G98">
        <v>35012658</v>
      </c>
      <c r="H98" t="s">
        <v>501</v>
      </c>
      <c r="I98">
        <v>332</v>
      </c>
      <c r="J98" t="s">
        <v>93</v>
      </c>
      <c r="K98" t="s">
        <v>349</v>
      </c>
      <c r="L98">
        <v>1</v>
      </c>
      <c r="M98" t="s">
        <v>93</v>
      </c>
      <c r="N98">
        <v>12515160</v>
      </c>
      <c r="O98" t="s">
        <v>92</v>
      </c>
      <c r="P98" t="s">
        <v>502</v>
      </c>
      <c r="Q98">
        <v>350</v>
      </c>
      <c r="R98">
        <v>12</v>
      </c>
      <c r="S98">
        <v>31252266</v>
      </c>
      <c r="T98">
        <v>31253821</v>
      </c>
      <c r="U98" t="s">
        <v>503</v>
      </c>
      <c r="V98">
        <v>1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119</v>
      </c>
      <c r="AI98" s="2">
        <v>125</v>
      </c>
      <c r="AJ98" s="2">
        <v>115</v>
      </c>
      <c r="AK98" s="2">
        <v>0</v>
      </c>
      <c r="AL98" s="2">
        <v>0</v>
      </c>
      <c r="AM98" s="2">
        <v>708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  <c r="BO98" s="2">
        <v>0</v>
      </c>
      <c r="BP98" s="2">
        <v>3</v>
      </c>
      <c r="BQ98" s="2">
        <v>3</v>
      </c>
      <c r="BR98" s="2">
        <v>3</v>
      </c>
      <c r="BS98" s="2">
        <v>0</v>
      </c>
      <c r="BT98" s="2">
        <v>0</v>
      </c>
      <c r="BU98" s="2">
        <v>39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>
        <v>0</v>
      </c>
      <c r="CL98" s="2">
        <v>0</v>
      </c>
    </row>
    <row r="99" spans="1:90" x14ac:dyDescent="0.25">
      <c r="A99" t="s">
        <v>98</v>
      </c>
      <c r="B99">
        <v>20202</v>
      </c>
      <c r="C99" t="s">
        <v>93</v>
      </c>
      <c r="D99">
        <v>1</v>
      </c>
      <c r="E99">
        <v>26</v>
      </c>
      <c r="F99">
        <v>46000</v>
      </c>
      <c r="G99">
        <v>35046000</v>
      </c>
      <c r="H99" t="s">
        <v>1042</v>
      </c>
      <c r="I99">
        <v>332</v>
      </c>
      <c r="J99" t="s">
        <v>93</v>
      </c>
      <c r="K99" t="s">
        <v>349</v>
      </c>
      <c r="L99">
        <v>1</v>
      </c>
      <c r="M99" t="s">
        <v>93</v>
      </c>
      <c r="N99">
        <v>12516410</v>
      </c>
      <c r="O99" t="s">
        <v>101</v>
      </c>
      <c r="P99" t="s">
        <v>1043</v>
      </c>
      <c r="Q99">
        <v>333</v>
      </c>
      <c r="R99">
        <v>12</v>
      </c>
      <c r="S99">
        <v>31232758</v>
      </c>
      <c r="T99">
        <v>31232825</v>
      </c>
      <c r="U99" t="s">
        <v>762</v>
      </c>
      <c r="V99">
        <v>1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127</v>
      </c>
      <c r="AI99" s="2">
        <v>118</v>
      </c>
      <c r="AJ99" s="2">
        <v>86</v>
      </c>
      <c r="AK99" s="2">
        <v>0</v>
      </c>
      <c r="AL99" s="2">
        <v>0</v>
      </c>
      <c r="AM99" s="2">
        <v>16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>
        <v>0</v>
      </c>
      <c r="BO99" s="2">
        <v>0</v>
      </c>
      <c r="BP99" s="2">
        <v>5</v>
      </c>
      <c r="BQ99" s="2">
        <v>4</v>
      </c>
      <c r="BR99" s="2">
        <v>4</v>
      </c>
      <c r="BS99" s="2">
        <v>0</v>
      </c>
      <c r="BT99" s="2">
        <v>0</v>
      </c>
      <c r="BU99" s="2">
        <v>6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0</v>
      </c>
      <c r="CL99" s="2">
        <v>0</v>
      </c>
    </row>
    <row r="100" spans="1:90" x14ac:dyDescent="0.25">
      <c r="A100" t="s">
        <v>98</v>
      </c>
      <c r="B100">
        <v>20202</v>
      </c>
      <c r="C100" t="s">
        <v>93</v>
      </c>
      <c r="D100">
        <v>1</v>
      </c>
      <c r="E100">
        <v>11</v>
      </c>
      <c r="F100">
        <v>446208</v>
      </c>
      <c r="G100">
        <v>35446208</v>
      </c>
      <c r="H100" t="s">
        <v>99</v>
      </c>
      <c r="I100">
        <v>420</v>
      </c>
      <c r="J100" t="s">
        <v>100</v>
      </c>
      <c r="K100" t="s">
        <v>91</v>
      </c>
      <c r="L100">
        <v>1</v>
      </c>
      <c r="M100" t="s">
        <v>100</v>
      </c>
      <c r="N100">
        <v>12600530</v>
      </c>
      <c r="O100" t="s">
        <v>101</v>
      </c>
      <c r="P100" t="s">
        <v>102</v>
      </c>
      <c r="Q100">
        <v>199</v>
      </c>
      <c r="R100">
        <v>12</v>
      </c>
      <c r="S100">
        <v>31578787</v>
      </c>
      <c r="T100">
        <v>31578894</v>
      </c>
      <c r="U100" t="s">
        <v>103</v>
      </c>
      <c r="V100">
        <v>1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118</v>
      </c>
      <c r="AI100" s="2">
        <v>114</v>
      </c>
      <c r="AJ100" s="2">
        <v>98</v>
      </c>
      <c r="AK100" s="2">
        <v>0</v>
      </c>
      <c r="AL100" s="2">
        <v>0</v>
      </c>
      <c r="AM100" s="2">
        <v>393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  <c r="BO100" s="2">
        <v>0</v>
      </c>
      <c r="BP100" s="2">
        <v>3</v>
      </c>
      <c r="BQ100" s="2">
        <v>4</v>
      </c>
      <c r="BR100" s="2">
        <v>3</v>
      </c>
      <c r="BS100" s="2">
        <v>0</v>
      </c>
      <c r="BT100" s="2">
        <v>0</v>
      </c>
      <c r="BU100" s="2">
        <v>23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0</v>
      </c>
      <c r="CL100" s="2">
        <v>0</v>
      </c>
    </row>
    <row r="101" spans="1:90" x14ac:dyDescent="0.25">
      <c r="A101" t="s">
        <v>98</v>
      </c>
      <c r="B101">
        <v>20202</v>
      </c>
      <c r="C101" t="s">
        <v>93</v>
      </c>
      <c r="D101">
        <v>1</v>
      </c>
      <c r="E101">
        <v>30</v>
      </c>
      <c r="F101">
        <v>922936</v>
      </c>
      <c r="G101">
        <v>35922936</v>
      </c>
      <c r="H101" t="s">
        <v>357</v>
      </c>
      <c r="I101">
        <v>420</v>
      </c>
      <c r="J101" t="s">
        <v>100</v>
      </c>
      <c r="K101" t="s">
        <v>308</v>
      </c>
      <c r="L101">
        <v>1</v>
      </c>
      <c r="M101" t="s">
        <v>100</v>
      </c>
      <c r="N101">
        <v>12602871</v>
      </c>
      <c r="O101" t="s">
        <v>181</v>
      </c>
      <c r="P101" t="s">
        <v>358</v>
      </c>
      <c r="Q101">
        <v>74500</v>
      </c>
      <c r="R101">
        <v>12</v>
      </c>
      <c r="S101">
        <v>31595012</v>
      </c>
      <c r="T101">
        <v>31595103</v>
      </c>
      <c r="U101" t="s">
        <v>359</v>
      </c>
      <c r="V101">
        <v>2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34</v>
      </c>
      <c r="AI101" s="2">
        <v>28</v>
      </c>
      <c r="AJ101" s="2">
        <v>37</v>
      </c>
      <c r="AK101" s="2">
        <v>0</v>
      </c>
      <c r="AL101" s="2">
        <v>0</v>
      </c>
      <c r="AM101" s="2">
        <v>117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1</v>
      </c>
      <c r="BQ101" s="2">
        <v>1</v>
      </c>
      <c r="BR101" s="2">
        <v>2</v>
      </c>
      <c r="BS101" s="2">
        <v>0</v>
      </c>
      <c r="BT101" s="2">
        <v>0</v>
      </c>
      <c r="BU101" s="2">
        <v>7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0</v>
      </c>
      <c r="CL101" s="2">
        <v>0</v>
      </c>
    </row>
    <row r="102" spans="1:90" x14ac:dyDescent="0.25">
      <c r="A102" t="s">
        <v>98</v>
      </c>
      <c r="B102">
        <v>20202</v>
      </c>
      <c r="C102" t="s">
        <v>93</v>
      </c>
      <c r="D102">
        <v>1</v>
      </c>
      <c r="E102">
        <v>2</v>
      </c>
      <c r="F102">
        <v>121782</v>
      </c>
      <c r="G102">
        <v>35121782</v>
      </c>
      <c r="H102" t="s">
        <v>760</v>
      </c>
      <c r="I102">
        <v>332</v>
      </c>
      <c r="J102" t="s">
        <v>93</v>
      </c>
      <c r="K102" t="s">
        <v>403</v>
      </c>
      <c r="L102">
        <v>1</v>
      </c>
      <c r="M102" t="s">
        <v>93</v>
      </c>
      <c r="N102">
        <v>12516410</v>
      </c>
      <c r="O102" t="s">
        <v>101</v>
      </c>
      <c r="P102" t="s">
        <v>761</v>
      </c>
      <c r="Q102">
        <v>333</v>
      </c>
      <c r="R102">
        <v>12</v>
      </c>
      <c r="S102">
        <v>31232812</v>
      </c>
      <c r="U102" t="s">
        <v>762</v>
      </c>
      <c r="V102">
        <v>1</v>
      </c>
      <c r="W102" s="2">
        <v>22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4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>
        <v>0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>
        <v>0</v>
      </c>
      <c r="CL102" s="2">
        <v>0</v>
      </c>
    </row>
    <row r="103" spans="1:90" x14ac:dyDescent="0.25">
      <c r="A103" t="s">
        <v>98</v>
      </c>
      <c r="B103">
        <v>20202</v>
      </c>
      <c r="C103" t="s">
        <v>93</v>
      </c>
      <c r="D103">
        <v>1</v>
      </c>
      <c r="E103">
        <v>11</v>
      </c>
      <c r="F103">
        <v>12518</v>
      </c>
      <c r="G103">
        <v>35012518</v>
      </c>
      <c r="H103" t="s">
        <v>585</v>
      </c>
      <c r="I103">
        <v>282</v>
      </c>
      <c r="J103" t="s">
        <v>94</v>
      </c>
      <c r="K103" t="s">
        <v>91</v>
      </c>
      <c r="L103">
        <v>1</v>
      </c>
      <c r="M103" t="s">
        <v>94</v>
      </c>
      <c r="N103">
        <v>12730010</v>
      </c>
      <c r="O103" t="s">
        <v>92</v>
      </c>
      <c r="P103" t="s">
        <v>586</v>
      </c>
      <c r="Q103" t="s">
        <v>114</v>
      </c>
      <c r="R103">
        <v>12</v>
      </c>
      <c r="S103">
        <v>31171240</v>
      </c>
      <c r="T103">
        <v>31441207</v>
      </c>
      <c r="U103" t="s">
        <v>587</v>
      </c>
      <c r="V103">
        <v>1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158</v>
      </c>
      <c r="AI103" s="2">
        <v>195</v>
      </c>
      <c r="AJ103" s="2">
        <v>185</v>
      </c>
      <c r="AK103" s="2">
        <v>0</v>
      </c>
      <c r="AL103" s="2">
        <v>0</v>
      </c>
      <c r="AM103" s="2">
        <v>845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5</v>
      </c>
      <c r="BQ103" s="2">
        <v>5</v>
      </c>
      <c r="BR103" s="2">
        <v>6</v>
      </c>
      <c r="BS103" s="2">
        <v>0</v>
      </c>
      <c r="BT103" s="2">
        <v>0</v>
      </c>
      <c r="BU103" s="2">
        <v>48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0</v>
      </c>
      <c r="CL103" s="2">
        <v>0</v>
      </c>
    </row>
    <row r="104" spans="1:90" x14ac:dyDescent="0.25">
      <c r="A104" t="s">
        <v>98</v>
      </c>
      <c r="B104">
        <v>20202</v>
      </c>
      <c r="C104" t="s">
        <v>93</v>
      </c>
      <c r="D104">
        <v>1</v>
      </c>
      <c r="E104">
        <v>11</v>
      </c>
      <c r="F104">
        <v>915804</v>
      </c>
      <c r="G104">
        <v>35915804</v>
      </c>
      <c r="H104" t="s">
        <v>1236</v>
      </c>
      <c r="I104">
        <v>235</v>
      </c>
      <c r="J104" t="s">
        <v>371</v>
      </c>
      <c r="K104" t="s">
        <v>625</v>
      </c>
      <c r="L104">
        <v>1</v>
      </c>
      <c r="M104" t="s">
        <v>371</v>
      </c>
      <c r="N104">
        <v>12630000</v>
      </c>
      <c r="O104" t="s">
        <v>92</v>
      </c>
      <c r="P104" t="s">
        <v>1237</v>
      </c>
      <c r="Q104">
        <v>96</v>
      </c>
      <c r="R104">
        <v>12</v>
      </c>
      <c r="S104">
        <v>31012816</v>
      </c>
      <c r="T104">
        <v>31031493</v>
      </c>
      <c r="U104" t="s">
        <v>1238</v>
      </c>
      <c r="V104">
        <v>1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111</v>
      </c>
      <c r="AI104" s="2">
        <v>113</v>
      </c>
      <c r="AJ104" s="2">
        <v>93</v>
      </c>
      <c r="AK104" s="2">
        <v>0</v>
      </c>
      <c r="AL104" s="2">
        <v>0</v>
      </c>
      <c r="AM104" s="2">
        <v>399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3</v>
      </c>
      <c r="BQ104" s="2">
        <v>3</v>
      </c>
      <c r="BR104" s="2">
        <v>3</v>
      </c>
      <c r="BS104" s="2">
        <v>0</v>
      </c>
      <c r="BT104" s="2">
        <v>0</v>
      </c>
      <c r="BU104" s="2">
        <v>22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0</v>
      </c>
      <c r="CL104" s="2">
        <v>0</v>
      </c>
    </row>
    <row r="105" spans="1:90" x14ac:dyDescent="0.25">
      <c r="A105" t="s">
        <v>98</v>
      </c>
      <c r="B105">
        <v>20304</v>
      </c>
      <c r="C105" t="s">
        <v>113</v>
      </c>
      <c r="D105">
        <v>1</v>
      </c>
      <c r="E105">
        <v>11</v>
      </c>
      <c r="F105">
        <v>478015</v>
      </c>
      <c r="G105">
        <v>35478015</v>
      </c>
      <c r="H105" t="s">
        <v>1153</v>
      </c>
      <c r="I105">
        <v>371</v>
      </c>
      <c r="J105" t="s">
        <v>113</v>
      </c>
      <c r="K105" t="s">
        <v>1154</v>
      </c>
      <c r="L105">
        <v>1</v>
      </c>
      <c r="M105" t="s">
        <v>113</v>
      </c>
      <c r="N105">
        <v>18206650</v>
      </c>
      <c r="O105" t="s">
        <v>92</v>
      </c>
      <c r="P105" t="s">
        <v>1155</v>
      </c>
      <c r="Q105">
        <v>2888</v>
      </c>
      <c r="R105">
        <v>15</v>
      </c>
      <c r="S105">
        <v>32711216</v>
      </c>
      <c r="T105">
        <v>32717548</v>
      </c>
      <c r="U105" t="s">
        <v>1156</v>
      </c>
      <c r="V105">
        <v>1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79</v>
      </c>
      <c r="AI105" s="2">
        <v>78</v>
      </c>
      <c r="AJ105" s="2">
        <v>39</v>
      </c>
      <c r="AK105" s="2">
        <v>0</v>
      </c>
      <c r="AL105" s="2">
        <v>0</v>
      </c>
      <c r="AM105" s="2">
        <v>399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2</v>
      </c>
      <c r="BQ105" s="2">
        <v>2</v>
      </c>
      <c r="BR105" s="2">
        <v>1</v>
      </c>
      <c r="BS105" s="2">
        <v>0</v>
      </c>
      <c r="BT105" s="2">
        <v>0</v>
      </c>
      <c r="BU105" s="2">
        <v>24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0</v>
      </c>
    </row>
    <row r="106" spans="1:90" x14ac:dyDescent="0.25">
      <c r="A106" t="s">
        <v>98</v>
      </c>
      <c r="B106">
        <v>20304</v>
      </c>
      <c r="C106" t="s">
        <v>113</v>
      </c>
      <c r="D106">
        <v>1</v>
      </c>
      <c r="E106">
        <v>11</v>
      </c>
      <c r="F106">
        <v>15167</v>
      </c>
      <c r="G106">
        <v>35015167</v>
      </c>
      <c r="H106" t="s">
        <v>780</v>
      </c>
      <c r="I106">
        <v>371</v>
      </c>
      <c r="J106" t="s">
        <v>113</v>
      </c>
      <c r="K106" t="s">
        <v>781</v>
      </c>
      <c r="L106">
        <v>1</v>
      </c>
      <c r="M106" t="s">
        <v>113</v>
      </c>
      <c r="N106">
        <v>18200970</v>
      </c>
      <c r="P106" t="s">
        <v>782</v>
      </c>
      <c r="Q106" t="s">
        <v>437</v>
      </c>
      <c r="R106">
        <v>15</v>
      </c>
      <c r="S106">
        <v>32710444</v>
      </c>
      <c r="U106" t="s">
        <v>783</v>
      </c>
      <c r="V106">
        <v>2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77</v>
      </c>
      <c r="AI106" s="2">
        <v>72</v>
      </c>
      <c r="AJ106" s="2">
        <v>76</v>
      </c>
      <c r="AK106" s="2">
        <v>0</v>
      </c>
      <c r="AL106" s="2">
        <v>0</v>
      </c>
      <c r="AM106" s="2">
        <v>90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2</v>
      </c>
      <c r="BQ106" s="2">
        <v>3</v>
      </c>
      <c r="BR106" s="2">
        <v>2</v>
      </c>
      <c r="BS106" s="2">
        <v>0</v>
      </c>
      <c r="BT106" s="2">
        <v>0</v>
      </c>
      <c r="BU106" s="2">
        <v>6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>
        <v>0</v>
      </c>
      <c r="CL106" s="2">
        <v>0</v>
      </c>
    </row>
    <row r="107" spans="1:90" x14ac:dyDescent="0.25">
      <c r="A107" t="s">
        <v>98</v>
      </c>
      <c r="B107">
        <v>20304</v>
      </c>
      <c r="C107" t="s">
        <v>113</v>
      </c>
      <c r="D107">
        <v>1</v>
      </c>
      <c r="E107">
        <v>11</v>
      </c>
      <c r="F107">
        <v>16724</v>
      </c>
      <c r="G107">
        <v>35016724</v>
      </c>
      <c r="H107" t="s">
        <v>1230</v>
      </c>
      <c r="I107">
        <v>687</v>
      </c>
      <c r="J107" t="s">
        <v>221</v>
      </c>
      <c r="K107" t="s">
        <v>91</v>
      </c>
      <c r="L107">
        <v>1</v>
      </c>
      <c r="M107" t="s">
        <v>221</v>
      </c>
      <c r="N107">
        <v>18270020</v>
      </c>
      <c r="O107" t="s">
        <v>136</v>
      </c>
      <c r="P107" t="s">
        <v>1231</v>
      </c>
      <c r="Q107">
        <v>1</v>
      </c>
      <c r="R107">
        <v>15</v>
      </c>
      <c r="S107">
        <v>32052202</v>
      </c>
      <c r="T107">
        <v>32514242</v>
      </c>
      <c r="U107" t="s">
        <v>1232</v>
      </c>
      <c r="V107">
        <v>1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158</v>
      </c>
      <c r="AI107" s="2">
        <v>149</v>
      </c>
      <c r="AJ107" s="2">
        <v>135</v>
      </c>
      <c r="AK107" s="2">
        <v>0</v>
      </c>
      <c r="AL107" s="2">
        <v>0</v>
      </c>
      <c r="AM107" s="2">
        <v>1024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4</v>
      </c>
      <c r="BQ107" s="2">
        <v>4</v>
      </c>
      <c r="BR107" s="2">
        <v>4</v>
      </c>
      <c r="BS107" s="2">
        <v>0</v>
      </c>
      <c r="BT107" s="2">
        <v>0</v>
      </c>
      <c r="BU107" s="2">
        <v>62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0</v>
      </c>
      <c r="CL107" s="2">
        <v>0</v>
      </c>
    </row>
    <row r="108" spans="1:90" x14ac:dyDescent="0.25">
      <c r="A108" t="s">
        <v>98</v>
      </c>
      <c r="B108">
        <v>20305</v>
      </c>
      <c r="C108" t="s">
        <v>146</v>
      </c>
      <c r="D108">
        <v>1</v>
      </c>
      <c r="E108">
        <v>11</v>
      </c>
      <c r="F108">
        <v>267211</v>
      </c>
      <c r="G108">
        <v>35267211</v>
      </c>
      <c r="H108" t="s">
        <v>989</v>
      </c>
      <c r="I108">
        <v>251</v>
      </c>
      <c r="J108" t="s">
        <v>147</v>
      </c>
      <c r="K108" t="s">
        <v>405</v>
      </c>
      <c r="L108">
        <v>1</v>
      </c>
      <c r="M108" t="s">
        <v>147</v>
      </c>
      <c r="N108">
        <v>18304750</v>
      </c>
      <c r="O108" t="s">
        <v>101</v>
      </c>
      <c r="P108" t="s">
        <v>990</v>
      </c>
      <c r="Q108">
        <v>296</v>
      </c>
      <c r="R108">
        <v>15</v>
      </c>
      <c r="S108">
        <v>35425514</v>
      </c>
      <c r="U108" t="s">
        <v>991</v>
      </c>
      <c r="V108">
        <v>1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80</v>
      </c>
      <c r="AI108" s="2">
        <v>75</v>
      </c>
      <c r="AJ108" s="2">
        <v>75</v>
      </c>
      <c r="AK108" s="2">
        <v>0</v>
      </c>
      <c r="AL108" s="2">
        <v>0</v>
      </c>
      <c r="AM108" s="2">
        <v>352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2</v>
      </c>
      <c r="BQ108" s="2">
        <v>2</v>
      </c>
      <c r="BR108" s="2">
        <v>2</v>
      </c>
      <c r="BS108" s="2">
        <v>0</v>
      </c>
      <c r="BT108" s="2">
        <v>0</v>
      </c>
      <c r="BU108" s="2">
        <v>22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0</v>
      </c>
      <c r="CL108" s="2">
        <v>0</v>
      </c>
    </row>
    <row r="109" spans="1:90" x14ac:dyDescent="0.25">
      <c r="A109" t="s">
        <v>98</v>
      </c>
      <c r="B109">
        <v>20305</v>
      </c>
      <c r="C109" t="s">
        <v>146</v>
      </c>
      <c r="D109">
        <v>1</v>
      </c>
      <c r="E109">
        <v>11</v>
      </c>
      <c r="F109">
        <v>15398</v>
      </c>
      <c r="G109">
        <v>35015398</v>
      </c>
      <c r="H109" t="s">
        <v>417</v>
      </c>
      <c r="I109">
        <v>769</v>
      </c>
      <c r="J109" t="s">
        <v>348</v>
      </c>
      <c r="K109" t="s">
        <v>348</v>
      </c>
      <c r="L109">
        <v>1</v>
      </c>
      <c r="M109" t="s">
        <v>348</v>
      </c>
      <c r="N109">
        <v>18425000</v>
      </c>
      <c r="O109" t="s">
        <v>307</v>
      </c>
      <c r="P109" t="s">
        <v>418</v>
      </c>
      <c r="Q109" t="s">
        <v>114</v>
      </c>
      <c r="R109">
        <v>15</v>
      </c>
      <c r="S109">
        <v>35341139</v>
      </c>
      <c r="T109">
        <v>35341191</v>
      </c>
      <c r="U109" t="s">
        <v>419</v>
      </c>
      <c r="V109">
        <v>1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72</v>
      </c>
      <c r="AI109" s="2">
        <v>58</v>
      </c>
      <c r="AJ109" s="2">
        <v>68</v>
      </c>
      <c r="AK109" s="2">
        <v>0</v>
      </c>
      <c r="AL109" s="2">
        <v>0</v>
      </c>
      <c r="AM109" s="2">
        <v>219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2</v>
      </c>
      <c r="BQ109" s="2">
        <v>3</v>
      </c>
      <c r="BR109" s="2">
        <v>3</v>
      </c>
      <c r="BS109" s="2">
        <v>0</v>
      </c>
      <c r="BT109" s="2">
        <v>0</v>
      </c>
      <c r="BU109" s="2">
        <v>18</v>
      </c>
      <c r="BV109" s="2">
        <v>0</v>
      </c>
      <c r="BW109" s="2">
        <v>0</v>
      </c>
      <c r="BX109" s="2">
        <v>0</v>
      </c>
      <c r="BY109" s="2">
        <v>0</v>
      </c>
      <c r="BZ109" s="2">
        <v>0</v>
      </c>
      <c r="CA109" s="2">
        <v>0</v>
      </c>
      <c r="CB109" s="2">
        <v>0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0</v>
      </c>
      <c r="CL109" s="2">
        <v>0</v>
      </c>
    </row>
    <row r="110" spans="1:90" x14ac:dyDescent="0.25">
      <c r="A110" t="s">
        <v>98</v>
      </c>
      <c r="B110">
        <v>20305</v>
      </c>
      <c r="C110" t="s">
        <v>146</v>
      </c>
      <c r="D110">
        <v>1</v>
      </c>
      <c r="E110">
        <v>11</v>
      </c>
      <c r="F110">
        <v>15416</v>
      </c>
      <c r="G110">
        <v>35015416</v>
      </c>
      <c r="H110" t="s">
        <v>1085</v>
      </c>
      <c r="I110">
        <v>372</v>
      </c>
      <c r="J110" t="s">
        <v>146</v>
      </c>
      <c r="K110" t="s">
        <v>325</v>
      </c>
      <c r="L110">
        <v>1</v>
      </c>
      <c r="M110" t="s">
        <v>146</v>
      </c>
      <c r="N110">
        <v>18406460</v>
      </c>
      <c r="O110" t="s">
        <v>101</v>
      </c>
      <c r="P110" t="s">
        <v>1086</v>
      </c>
      <c r="Q110">
        <v>1097</v>
      </c>
      <c r="R110">
        <v>15</v>
      </c>
      <c r="S110">
        <v>35221077</v>
      </c>
      <c r="T110">
        <v>35242484</v>
      </c>
      <c r="U110" t="s">
        <v>1087</v>
      </c>
      <c r="V110">
        <v>1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155</v>
      </c>
      <c r="AI110" s="2">
        <v>153</v>
      </c>
      <c r="AJ110" s="2">
        <v>155</v>
      </c>
      <c r="AK110" s="2">
        <v>0</v>
      </c>
      <c r="AL110" s="2">
        <v>0</v>
      </c>
      <c r="AM110" s="2">
        <v>921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4</v>
      </c>
      <c r="BQ110" s="2">
        <v>4</v>
      </c>
      <c r="BR110" s="2">
        <v>4</v>
      </c>
      <c r="BS110" s="2">
        <v>0</v>
      </c>
      <c r="BT110" s="2">
        <v>0</v>
      </c>
      <c r="BU110" s="2">
        <v>59</v>
      </c>
      <c r="BV110" s="2">
        <v>0</v>
      </c>
      <c r="BW110" s="2">
        <v>0</v>
      </c>
      <c r="BX110" s="2">
        <v>0</v>
      </c>
      <c r="BY110" s="2">
        <v>0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>
        <v>0</v>
      </c>
      <c r="CL110" s="2">
        <v>0</v>
      </c>
    </row>
    <row r="111" spans="1:90" x14ac:dyDescent="0.25">
      <c r="A111" t="s">
        <v>98</v>
      </c>
      <c r="B111">
        <v>10703</v>
      </c>
      <c r="C111" t="s">
        <v>175</v>
      </c>
      <c r="D111">
        <v>1</v>
      </c>
      <c r="E111">
        <v>11</v>
      </c>
      <c r="F111">
        <v>479585</v>
      </c>
      <c r="G111">
        <v>35479585</v>
      </c>
      <c r="H111" t="s">
        <v>895</v>
      </c>
      <c r="I111">
        <v>623</v>
      </c>
      <c r="J111" t="s">
        <v>229</v>
      </c>
      <c r="K111" t="s">
        <v>300</v>
      </c>
      <c r="L111">
        <v>1</v>
      </c>
      <c r="M111" t="s">
        <v>229</v>
      </c>
      <c r="N111">
        <v>6529001</v>
      </c>
      <c r="O111" t="s">
        <v>181</v>
      </c>
      <c r="P111" t="s">
        <v>896</v>
      </c>
      <c r="Q111" t="s">
        <v>114</v>
      </c>
      <c r="R111">
        <v>11</v>
      </c>
      <c r="S111">
        <v>41561435</v>
      </c>
      <c r="T111">
        <v>997211974</v>
      </c>
      <c r="U111" t="s">
        <v>897</v>
      </c>
      <c r="V111">
        <v>1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120</v>
      </c>
      <c r="AI111" s="2">
        <v>119</v>
      </c>
      <c r="AJ111" s="2">
        <v>114</v>
      </c>
      <c r="AK111" s="2">
        <v>0</v>
      </c>
      <c r="AL111" s="2">
        <v>0</v>
      </c>
      <c r="AM111" s="2">
        <v>206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4</v>
      </c>
      <c r="BQ111" s="2">
        <v>3</v>
      </c>
      <c r="BR111" s="2">
        <v>3</v>
      </c>
      <c r="BS111" s="2">
        <v>0</v>
      </c>
      <c r="BT111" s="2">
        <v>0</v>
      </c>
      <c r="BU111" s="2">
        <v>12</v>
      </c>
      <c r="BV111" s="2">
        <v>0</v>
      </c>
      <c r="BW111" s="2">
        <v>0</v>
      </c>
      <c r="BX111" s="2">
        <v>0</v>
      </c>
      <c r="BY111" s="2">
        <v>0</v>
      </c>
      <c r="BZ111" s="2">
        <v>0</v>
      </c>
      <c r="CA111" s="2">
        <v>0</v>
      </c>
      <c r="CB111" s="2">
        <v>0</v>
      </c>
      <c r="CC111" s="2">
        <v>0</v>
      </c>
      <c r="CD111" s="2">
        <v>0</v>
      </c>
      <c r="CE111" s="2">
        <v>0</v>
      </c>
      <c r="CF111" s="2">
        <v>0</v>
      </c>
      <c r="CG111" s="2">
        <v>0</v>
      </c>
      <c r="CH111" s="2">
        <v>0</v>
      </c>
      <c r="CI111" s="2">
        <v>0</v>
      </c>
      <c r="CJ111" s="2">
        <v>0</v>
      </c>
      <c r="CK111" s="2">
        <v>0</v>
      </c>
      <c r="CL111" s="2">
        <v>0</v>
      </c>
    </row>
    <row r="112" spans="1:90" x14ac:dyDescent="0.25">
      <c r="A112" t="s">
        <v>98</v>
      </c>
      <c r="B112">
        <v>10703</v>
      </c>
      <c r="C112" t="s">
        <v>175</v>
      </c>
      <c r="D112">
        <v>1</v>
      </c>
      <c r="E112">
        <v>11</v>
      </c>
      <c r="F112">
        <v>448285</v>
      </c>
      <c r="G112">
        <v>35448285</v>
      </c>
      <c r="H112" t="s">
        <v>1064</v>
      </c>
      <c r="I112">
        <v>206</v>
      </c>
      <c r="J112" t="s">
        <v>261</v>
      </c>
      <c r="K112" t="s">
        <v>91</v>
      </c>
      <c r="L112">
        <v>1</v>
      </c>
      <c r="M112" t="s">
        <v>261</v>
      </c>
      <c r="N112">
        <v>6401135</v>
      </c>
      <c r="O112" t="s">
        <v>101</v>
      </c>
      <c r="P112" t="s">
        <v>1065</v>
      </c>
      <c r="Q112">
        <v>440</v>
      </c>
      <c r="R112">
        <v>11</v>
      </c>
      <c r="S112">
        <v>41634655</v>
      </c>
      <c r="T112">
        <v>41634684</v>
      </c>
      <c r="U112" t="s">
        <v>1066</v>
      </c>
      <c r="V112">
        <v>1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76</v>
      </c>
      <c r="AI112" s="2">
        <v>107</v>
      </c>
      <c r="AJ112" s="2">
        <v>75</v>
      </c>
      <c r="AK112" s="2">
        <v>0</v>
      </c>
      <c r="AL112" s="2">
        <v>0</v>
      </c>
      <c r="AM112" s="2">
        <v>378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2</v>
      </c>
      <c r="BQ112" s="2">
        <v>3</v>
      </c>
      <c r="BR112" s="2">
        <v>3</v>
      </c>
      <c r="BS112" s="2">
        <v>0</v>
      </c>
      <c r="BT112" s="2">
        <v>0</v>
      </c>
      <c r="BU112" s="2">
        <v>24</v>
      </c>
      <c r="BV112" s="2">
        <v>0</v>
      </c>
      <c r="BW112" s="2">
        <v>0</v>
      </c>
      <c r="BX112" s="2">
        <v>0</v>
      </c>
      <c r="BY112" s="2">
        <v>0</v>
      </c>
      <c r="BZ112" s="2">
        <v>0</v>
      </c>
      <c r="CA112" s="2">
        <v>0</v>
      </c>
      <c r="CB112" s="2">
        <v>0</v>
      </c>
      <c r="CC112" s="2">
        <v>0</v>
      </c>
      <c r="CD112" s="2">
        <v>0</v>
      </c>
      <c r="CE112" s="2">
        <v>0</v>
      </c>
      <c r="CF112" s="2">
        <v>0</v>
      </c>
      <c r="CG112" s="2">
        <v>0</v>
      </c>
      <c r="CH112" s="2">
        <v>0</v>
      </c>
      <c r="CI112" s="2">
        <v>0</v>
      </c>
      <c r="CJ112" s="2">
        <v>0</v>
      </c>
      <c r="CK112" s="2">
        <v>0</v>
      </c>
      <c r="CL112" s="2">
        <v>0</v>
      </c>
    </row>
    <row r="113" spans="1:90" x14ac:dyDescent="0.25">
      <c r="A113" t="s">
        <v>98</v>
      </c>
      <c r="B113">
        <v>10703</v>
      </c>
      <c r="C113" t="s">
        <v>175</v>
      </c>
      <c r="D113">
        <v>1</v>
      </c>
      <c r="E113">
        <v>11</v>
      </c>
      <c r="F113">
        <v>481658</v>
      </c>
      <c r="G113">
        <v>35481658</v>
      </c>
      <c r="H113" t="s">
        <v>910</v>
      </c>
      <c r="I113">
        <v>398</v>
      </c>
      <c r="J113" t="s">
        <v>214</v>
      </c>
      <c r="K113" t="s">
        <v>91</v>
      </c>
      <c r="L113">
        <v>1</v>
      </c>
      <c r="M113" t="s">
        <v>214</v>
      </c>
      <c r="N113">
        <v>6600025</v>
      </c>
      <c r="O113" t="s">
        <v>92</v>
      </c>
      <c r="P113" t="s">
        <v>894</v>
      </c>
      <c r="Q113" t="s">
        <v>114</v>
      </c>
      <c r="R113">
        <v>11</v>
      </c>
      <c r="S113">
        <v>47071542</v>
      </c>
      <c r="U113" t="s">
        <v>911</v>
      </c>
      <c r="V113">
        <v>1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83</v>
      </c>
      <c r="AI113" s="2">
        <v>76</v>
      </c>
      <c r="AJ113" s="2">
        <v>74</v>
      </c>
      <c r="AK113" s="2">
        <v>0</v>
      </c>
      <c r="AL113" s="2">
        <v>0</v>
      </c>
      <c r="AM113" s="2">
        <v>253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  <c r="BO113" s="2">
        <v>0</v>
      </c>
      <c r="BP113" s="2">
        <v>2</v>
      </c>
      <c r="BQ113" s="2">
        <v>2</v>
      </c>
      <c r="BR113" s="2">
        <v>2</v>
      </c>
      <c r="BS113" s="2">
        <v>0</v>
      </c>
      <c r="BT113" s="2">
        <v>0</v>
      </c>
      <c r="BU113" s="2">
        <v>16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</row>
    <row r="114" spans="1:90" x14ac:dyDescent="0.25">
      <c r="A114" t="s">
        <v>98</v>
      </c>
      <c r="B114">
        <v>10703</v>
      </c>
      <c r="C114" t="s">
        <v>175</v>
      </c>
      <c r="D114">
        <v>1</v>
      </c>
      <c r="E114">
        <v>11</v>
      </c>
      <c r="F114">
        <v>405346</v>
      </c>
      <c r="G114">
        <v>35405346</v>
      </c>
      <c r="H114" t="s">
        <v>820</v>
      </c>
      <c r="I114">
        <v>623</v>
      </c>
      <c r="J114" t="s">
        <v>229</v>
      </c>
      <c r="K114" t="s">
        <v>91</v>
      </c>
      <c r="L114">
        <v>1</v>
      </c>
      <c r="M114" t="s">
        <v>229</v>
      </c>
      <c r="N114">
        <v>6501120</v>
      </c>
      <c r="O114" t="s">
        <v>92</v>
      </c>
      <c r="P114" t="s">
        <v>821</v>
      </c>
      <c r="Q114">
        <v>196</v>
      </c>
      <c r="R114">
        <v>11</v>
      </c>
      <c r="S114">
        <v>41547142</v>
      </c>
      <c r="U114" t="s">
        <v>822</v>
      </c>
      <c r="V114">
        <v>1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80</v>
      </c>
      <c r="AI114" s="2">
        <v>75</v>
      </c>
      <c r="AJ114" s="2">
        <v>77</v>
      </c>
      <c r="AK114" s="2">
        <v>0</v>
      </c>
      <c r="AL114" s="2">
        <v>0</v>
      </c>
      <c r="AM114" s="2">
        <v>135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  <c r="BO114" s="2">
        <v>0</v>
      </c>
      <c r="BP114" s="2">
        <v>2</v>
      </c>
      <c r="BQ114" s="2">
        <v>2</v>
      </c>
      <c r="BR114" s="2">
        <v>2</v>
      </c>
      <c r="BS114" s="2">
        <v>0</v>
      </c>
      <c r="BT114" s="2">
        <v>0</v>
      </c>
      <c r="BU114" s="2">
        <v>8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</row>
    <row r="115" spans="1:90" x14ac:dyDescent="0.25">
      <c r="A115" t="s">
        <v>98</v>
      </c>
      <c r="B115">
        <v>10503</v>
      </c>
      <c r="C115" t="s">
        <v>252</v>
      </c>
      <c r="D115">
        <v>1</v>
      </c>
      <c r="E115">
        <v>11</v>
      </c>
      <c r="F115">
        <v>446836</v>
      </c>
      <c r="G115">
        <v>35446836</v>
      </c>
      <c r="H115" t="s">
        <v>903</v>
      </c>
      <c r="I115">
        <v>379</v>
      </c>
      <c r="J115" t="s">
        <v>252</v>
      </c>
      <c r="K115" t="s">
        <v>904</v>
      </c>
      <c r="L115">
        <v>1</v>
      </c>
      <c r="M115" t="s">
        <v>252</v>
      </c>
      <c r="N115">
        <v>8574150</v>
      </c>
      <c r="O115" t="s">
        <v>92</v>
      </c>
      <c r="P115" t="s">
        <v>905</v>
      </c>
      <c r="Q115">
        <v>866</v>
      </c>
      <c r="R115">
        <v>11</v>
      </c>
      <c r="S115">
        <v>46453011</v>
      </c>
      <c r="U115" t="s">
        <v>906</v>
      </c>
      <c r="V115">
        <v>1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80</v>
      </c>
      <c r="AI115" s="2">
        <v>80</v>
      </c>
      <c r="AJ115" s="2">
        <v>80</v>
      </c>
      <c r="AK115" s="2">
        <v>0</v>
      </c>
      <c r="AL115" s="2">
        <v>0</v>
      </c>
      <c r="AM115" s="2">
        <v>198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2</v>
      </c>
      <c r="BQ115" s="2">
        <v>3</v>
      </c>
      <c r="BR115" s="2">
        <v>2</v>
      </c>
      <c r="BS115" s="2">
        <v>0</v>
      </c>
      <c r="BT115" s="2">
        <v>0</v>
      </c>
      <c r="BU115" s="2">
        <v>11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</row>
    <row r="116" spans="1:90" x14ac:dyDescent="0.25">
      <c r="A116" t="s">
        <v>98</v>
      </c>
      <c r="B116">
        <v>10503</v>
      </c>
      <c r="C116" t="s">
        <v>252</v>
      </c>
      <c r="D116">
        <v>1</v>
      </c>
      <c r="E116">
        <v>11</v>
      </c>
      <c r="F116">
        <v>433861</v>
      </c>
      <c r="G116">
        <v>35433861</v>
      </c>
      <c r="H116" t="s">
        <v>552</v>
      </c>
      <c r="I116">
        <v>546</v>
      </c>
      <c r="J116" t="s">
        <v>253</v>
      </c>
      <c r="K116" t="s">
        <v>532</v>
      </c>
      <c r="L116">
        <v>1</v>
      </c>
      <c r="M116" t="s">
        <v>253</v>
      </c>
      <c r="N116">
        <v>8557000</v>
      </c>
      <c r="O116" t="s">
        <v>101</v>
      </c>
      <c r="P116" t="s">
        <v>533</v>
      </c>
      <c r="Q116">
        <v>827</v>
      </c>
      <c r="R116">
        <v>11</v>
      </c>
      <c r="S116">
        <v>46368085</v>
      </c>
      <c r="U116" t="s">
        <v>1273</v>
      </c>
      <c r="V116">
        <v>1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80</v>
      </c>
      <c r="AI116" s="2">
        <v>80</v>
      </c>
      <c r="AJ116" s="2">
        <v>80</v>
      </c>
      <c r="AK116" s="2">
        <v>0</v>
      </c>
      <c r="AL116" s="2">
        <v>0</v>
      </c>
      <c r="AM116" s="2">
        <v>218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  <c r="BO116" s="2">
        <v>0</v>
      </c>
      <c r="BP116" s="2">
        <v>2</v>
      </c>
      <c r="BQ116" s="2">
        <v>2</v>
      </c>
      <c r="BR116" s="2">
        <v>3</v>
      </c>
      <c r="BS116" s="2">
        <v>0</v>
      </c>
      <c r="BT116" s="2">
        <v>0</v>
      </c>
      <c r="BU116" s="2">
        <v>12</v>
      </c>
      <c r="BV116" s="2">
        <v>0</v>
      </c>
      <c r="BW116" s="2">
        <v>0</v>
      </c>
      <c r="BX116" s="2">
        <v>0</v>
      </c>
      <c r="BY116" s="2">
        <v>0</v>
      </c>
      <c r="BZ116" s="2">
        <v>0</v>
      </c>
      <c r="CA116" s="2">
        <v>0</v>
      </c>
      <c r="CB116" s="2">
        <v>0</v>
      </c>
      <c r="CC116" s="2">
        <v>0</v>
      </c>
      <c r="CD116" s="2">
        <v>0</v>
      </c>
      <c r="CE116" s="2">
        <v>0</v>
      </c>
      <c r="CF116" s="2">
        <v>0</v>
      </c>
      <c r="CG116" s="2">
        <v>0</v>
      </c>
      <c r="CH116" s="2">
        <v>0</v>
      </c>
      <c r="CI116" s="2">
        <v>0</v>
      </c>
      <c r="CJ116" s="2">
        <v>0</v>
      </c>
      <c r="CK116" s="2">
        <v>0</v>
      </c>
      <c r="CL116" s="2">
        <v>0</v>
      </c>
    </row>
    <row r="117" spans="1:90" x14ac:dyDescent="0.25">
      <c r="A117" t="s">
        <v>98</v>
      </c>
      <c r="B117">
        <v>20313</v>
      </c>
      <c r="C117" t="s">
        <v>257</v>
      </c>
      <c r="D117">
        <v>1</v>
      </c>
      <c r="E117">
        <v>11</v>
      </c>
      <c r="F117">
        <v>445927</v>
      </c>
      <c r="G117">
        <v>35445927</v>
      </c>
      <c r="H117" t="s">
        <v>952</v>
      </c>
      <c r="I117">
        <v>380</v>
      </c>
      <c r="J117" t="s">
        <v>257</v>
      </c>
      <c r="K117" t="s">
        <v>91</v>
      </c>
      <c r="L117">
        <v>1</v>
      </c>
      <c r="M117" t="s">
        <v>257</v>
      </c>
      <c r="N117">
        <v>18460000</v>
      </c>
      <c r="O117" t="s">
        <v>92</v>
      </c>
      <c r="P117" t="s">
        <v>159</v>
      </c>
      <c r="Q117">
        <v>1320</v>
      </c>
      <c r="R117">
        <v>15</v>
      </c>
      <c r="S117">
        <v>35312770</v>
      </c>
      <c r="T117">
        <v>35325707</v>
      </c>
      <c r="U117" t="s">
        <v>953</v>
      </c>
      <c r="V117">
        <v>1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79</v>
      </c>
      <c r="AI117" s="2">
        <v>40</v>
      </c>
      <c r="AJ117" s="2">
        <v>36</v>
      </c>
      <c r="AK117" s="2">
        <v>0</v>
      </c>
      <c r="AL117" s="2">
        <v>0</v>
      </c>
      <c r="AM117" s="2">
        <v>239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  <c r="BO117" s="2">
        <v>0</v>
      </c>
      <c r="BP117" s="2">
        <v>2</v>
      </c>
      <c r="BQ117" s="2">
        <v>1</v>
      </c>
      <c r="BR117" s="2">
        <v>1</v>
      </c>
      <c r="BS117" s="2">
        <v>0</v>
      </c>
      <c r="BT117" s="2">
        <v>0</v>
      </c>
      <c r="BU117" s="2">
        <v>15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</row>
    <row r="118" spans="1:90" x14ac:dyDescent="0.25">
      <c r="A118" t="s">
        <v>98</v>
      </c>
      <c r="B118">
        <v>20306</v>
      </c>
      <c r="C118" t="s">
        <v>151</v>
      </c>
      <c r="D118">
        <v>1</v>
      </c>
      <c r="E118">
        <v>11</v>
      </c>
      <c r="F118">
        <v>446749</v>
      </c>
      <c r="G118">
        <v>35446749</v>
      </c>
      <c r="H118" t="s">
        <v>1008</v>
      </c>
      <c r="I118">
        <v>265</v>
      </c>
      <c r="J118" t="s">
        <v>164</v>
      </c>
      <c r="K118" t="s">
        <v>298</v>
      </c>
      <c r="L118">
        <v>1</v>
      </c>
      <c r="M118" t="s">
        <v>164</v>
      </c>
      <c r="N118">
        <v>18520000</v>
      </c>
      <c r="P118" t="s">
        <v>1009</v>
      </c>
      <c r="Q118">
        <v>1001</v>
      </c>
      <c r="R118">
        <v>15</v>
      </c>
      <c r="S118">
        <v>33843778</v>
      </c>
      <c r="T118">
        <v>33844743</v>
      </c>
      <c r="U118" t="s">
        <v>1010</v>
      </c>
      <c r="V118">
        <v>1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80</v>
      </c>
      <c r="AI118" s="2">
        <v>155</v>
      </c>
      <c r="AJ118" s="2">
        <v>81</v>
      </c>
      <c r="AK118" s="2">
        <v>0</v>
      </c>
      <c r="AL118" s="2">
        <v>0</v>
      </c>
      <c r="AM118" s="2">
        <v>329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2</v>
      </c>
      <c r="BQ118" s="2">
        <v>4</v>
      </c>
      <c r="BR118" s="2">
        <v>2</v>
      </c>
      <c r="BS118" s="2">
        <v>0</v>
      </c>
      <c r="BT118" s="2">
        <v>0</v>
      </c>
      <c r="BU118" s="2">
        <v>20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</row>
    <row r="119" spans="1:90" x14ac:dyDescent="0.25">
      <c r="A119" t="s">
        <v>98</v>
      </c>
      <c r="B119">
        <v>20306</v>
      </c>
      <c r="C119" t="s">
        <v>151</v>
      </c>
      <c r="D119">
        <v>1</v>
      </c>
      <c r="E119">
        <v>11</v>
      </c>
      <c r="F119">
        <v>15659</v>
      </c>
      <c r="G119">
        <v>35015659</v>
      </c>
      <c r="H119" t="s">
        <v>769</v>
      </c>
      <c r="I119">
        <v>387</v>
      </c>
      <c r="J119" t="s">
        <v>151</v>
      </c>
      <c r="K119" t="s">
        <v>469</v>
      </c>
      <c r="L119">
        <v>1</v>
      </c>
      <c r="M119" t="s">
        <v>151</v>
      </c>
      <c r="N119">
        <v>13306220</v>
      </c>
      <c r="O119" t="s">
        <v>101</v>
      </c>
      <c r="P119" t="s">
        <v>770</v>
      </c>
      <c r="Q119">
        <v>410</v>
      </c>
      <c r="R119">
        <v>11</v>
      </c>
      <c r="S119">
        <v>40222625</v>
      </c>
      <c r="T119">
        <v>40241009</v>
      </c>
      <c r="U119" t="s">
        <v>771</v>
      </c>
      <c r="V119">
        <v>1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104</v>
      </c>
      <c r="AI119" s="2">
        <v>67</v>
      </c>
      <c r="AJ119" s="2">
        <v>33</v>
      </c>
      <c r="AK119" s="2">
        <v>0</v>
      </c>
      <c r="AL119" s="2">
        <v>0</v>
      </c>
      <c r="AM119" s="2">
        <v>667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4</v>
      </c>
      <c r="BQ119" s="2">
        <v>2</v>
      </c>
      <c r="BR119" s="2">
        <v>1</v>
      </c>
      <c r="BS119" s="2">
        <v>0</v>
      </c>
      <c r="BT119" s="2">
        <v>0</v>
      </c>
      <c r="BU119" s="2">
        <v>33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</row>
    <row r="120" spans="1:90" x14ac:dyDescent="0.25">
      <c r="A120" t="s">
        <v>98</v>
      </c>
      <c r="B120">
        <v>20306</v>
      </c>
      <c r="C120" t="s">
        <v>151</v>
      </c>
      <c r="D120">
        <v>1</v>
      </c>
      <c r="E120">
        <v>11</v>
      </c>
      <c r="F120">
        <v>446713</v>
      </c>
      <c r="G120">
        <v>35446713</v>
      </c>
      <c r="H120" t="s">
        <v>1115</v>
      </c>
      <c r="I120">
        <v>692</v>
      </c>
      <c r="J120" t="s">
        <v>168</v>
      </c>
      <c r="K120" t="s">
        <v>1116</v>
      </c>
      <c r="L120">
        <v>1</v>
      </c>
      <c r="M120" t="s">
        <v>168</v>
      </c>
      <c r="N120">
        <v>18530000</v>
      </c>
      <c r="O120" t="s">
        <v>92</v>
      </c>
      <c r="P120" t="s">
        <v>1117</v>
      </c>
      <c r="Q120">
        <v>45</v>
      </c>
      <c r="R120">
        <v>15</v>
      </c>
      <c r="S120">
        <v>32852219</v>
      </c>
      <c r="U120" t="s">
        <v>1118</v>
      </c>
      <c r="V120">
        <v>1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78</v>
      </c>
      <c r="AI120" s="2">
        <v>72</v>
      </c>
      <c r="AJ120" s="2">
        <v>72</v>
      </c>
      <c r="AK120" s="2">
        <v>0</v>
      </c>
      <c r="AL120" s="2">
        <v>0</v>
      </c>
      <c r="AM120" s="2">
        <v>269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2</v>
      </c>
      <c r="BQ120" s="2">
        <v>2</v>
      </c>
      <c r="BR120" s="2">
        <v>3</v>
      </c>
      <c r="BS120" s="2">
        <v>0</v>
      </c>
      <c r="BT120" s="2">
        <v>0</v>
      </c>
      <c r="BU120" s="2">
        <v>20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</row>
    <row r="121" spans="1:90" x14ac:dyDescent="0.25">
      <c r="A121" t="s">
        <v>98</v>
      </c>
      <c r="B121">
        <v>20506</v>
      </c>
      <c r="C121" t="s">
        <v>286</v>
      </c>
      <c r="D121">
        <v>1</v>
      </c>
      <c r="E121">
        <v>11</v>
      </c>
      <c r="F121">
        <v>462421</v>
      </c>
      <c r="G121">
        <v>35462421</v>
      </c>
      <c r="H121" t="s">
        <v>1050</v>
      </c>
      <c r="I121">
        <v>461</v>
      </c>
      <c r="J121" t="s">
        <v>354</v>
      </c>
      <c r="K121" t="s">
        <v>1051</v>
      </c>
      <c r="L121">
        <v>1</v>
      </c>
      <c r="M121" t="s">
        <v>354</v>
      </c>
      <c r="N121">
        <v>15910000</v>
      </c>
      <c r="O121" t="s">
        <v>101</v>
      </c>
      <c r="P121" t="s">
        <v>1052</v>
      </c>
      <c r="Q121">
        <v>221</v>
      </c>
      <c r="R121">
        <v>16</v>
      </c>
      <c r="S121">
        <v>32410834</v>
      </c>
      <c r="T121">
        <v>32410835</v>
      </c>
      <c r="U121" t="s">
        <v>1053</v>
      </c>
      <c r="V121">
        <v>1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79</v>
      </c>
      <c r="AI121" s="2">
        <v>79</v>
      </c>
      <c r="AJ121" s="2">
        <v>76</v>
      </c>
      <c r="AK121" s="2">
        <v>0</v>
      </c>
      <c r="AL121" s="2">
        <v>0</v>
      </c>
      <c r="AM121" s="2">
        <v>135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3</v>
      </c>
      <c r="BQ121" s="2">
        <v>2</v>
      </c>
      <c r="BR121" s="2">
        <v>2</v>
      </c>
      <c r="BS121" s="2">
        <v>0</v>
      </c>
      <c r="BT121" s="2">
        <v>0</v>
      </c>
      <c r="BU121" s="2">
        <v>8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</row>
    <row r="122" spans="1:90" x14ac:dyDescent="0.25">
      <c r="A122" t="s">
        <v>98</v>
      </c>
      <c r="B122">
        <v>20506</v>
      </c>
      <c r="C122" t="s">
        <v>286</v>
      </c>
      <c r="D122">
        <v>1</v>
      </c>
      <c r="E122">
        <v>11</v>
      </c>
      <c r="F122">
        <v>463589</v>
      </c>
      <c r="G122">
        <v>35463589</v>
      </c>
      <c r="H122" t="s">
        <v>1103</v>
      </c>
      <c r="I122">
        <v>334</v>
      </c>
      <c r="J122" t="s">
        <v>346</v>
      </c>
      <c r="K122" t="s">
        <v>372</v>
      </c>
      <c r="L122">
        <v>1</v>
      </c>
      <c r="M122" t="s">
        <v>346</v>
      </c>
      <c r="N122">
        <v>14840000</v>
      </c>
      <c r="O122" t="s">
        <v>101</v>
      </c>
      <c r="P122" t="s">
        <v>379</v>
      </c>
      <c r="Q122">
        <v>1244</v>
      </c>
      <c r="R122">
        <v>16</v>
      </c>
      <c r="S122">
        <v>32511277</v>
      </c>
      <c r="U122" t="s">
        <v>1289</v>
      </c>
      <c r="V122">
        <v>1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80</v>
      </c>
      <c r="AI122" s="2">
        <v>76</v>
      </c>
      <c r="AJ122" s="2">
        <v>75</v>
      </c>
      <c r="AK122" s="2">
        <v>0</v>
      </c>
      <c r="AL122" s="2">
        <v>0</v>
      </c>
      <c r="AM122" s="2">
        <v>263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0</v>
      </c>
      <c r="BN122" s="2">
        <v>0</v>
      </c>
      <c r="BO122" s="2">
        <v>0</v>
      </c>
      <c r="BP122" s="2">
        <v>2</v>
      </c>
      <c r="BQ122" s="2">
        <v>2</v>
      </c>
      <c r="BR122" s="2">
        <v>2</v>
      </c>
      <c r="BS122" s="2">
        <v>0</v>
      </c>
      <c r="BT122" s="2">
        <v>0</v>
      </c>
      <c r="BU122" s="2">
        <v>10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</row>
    <row r="123" spans="1:90" x14ac:dyDescent="0.25">
      <c r="A123" t="s">
        <v>98</v>
      </c>
      <c r="B123">
        <v>20506</v>
      </c>
      <c r="C123" t="s">
        <v>286</v>
      </c>
      <c r="D123">
        <v>1</v>
      </c>
      <c r="E123">
        <v>2</v>
      </c>
      <c r="F123">
        <v>982271</v>
      </c>
      <c r="G123">
        <v>35982271</v>
      </c>
      <c r="H123" t="s">
        <v>1223</v>
      </c>
      <c r="I123">
        <v>391</v>
      </c>
      <c r="J123" t="s">
        <v>286</v>
      </c>
      <c r="K123" t="s">
        <v>1224</v>
      </c>
      <c r="L123">
        <v>1</v>
      </c>
      <c r="M123" t="s">
        <v>286</v>
      </c>
      <c r="N123">
        <v>14884900</v>
      </c>
      <c r="P123" t="s">
        <v>1225</v>
      </c>
      <c r="Q123" t="s">
        <v>331</v>
      </c>
      <c r="R123">
        <v>16</v>
      </c>
      <c r="S123">
        <v>32097480</v>
      </c>
      <c r="T123">
        <v>32097502</v>
      </c>
      <c r="U123" t="s">
        <v>1226</v>
      </c>
      <c r="V123">
        <v>2</v>
      </c>
      <c r="W123" s="2">
        <v>13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1</v>
      </c>
      <c r="BD123" s="2">
        <v>0</v>
      </c>
      <c r="BE123" s="2">
        <v>4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0</v>
      </c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2">
        <v>0</v>
      </c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1</v>
      </c>
      <c r="CL123" s="2">
        <v>0</v>
      </c>
    </row>
    <row r="124" spans="1:90" x14ac:dyDescent="0.25">
      <c r="A124" t="s">
        <v>98</v>
      </c>
      <c r="B124">
        <v>20506</v>
      </c>
      <c r="C124" t="s">
        <v>286</v>
      </c>
      <c r="D124">
        <v>1</v>
      </c>
      <c r="E124">
        <v>11</v>
      </c>
      <c r="F124">
        <v>294871</v>
      </c>
      <c r="G124">
        <v>35294871</v>
      </c>
      <c r="H124" t="s">
        <v>318</v>
      </c>
      <c r="I124">
        <v>210</v>
      </c>
      <c r="J124" t="s">
        <v>319</v>
      </c>
      <c r="K124" t="s">
        <v>320</v>
      </c>
      <c r="L124">
        <v>1</v>
      </c>
      <c r="M124" t="s">
        <v>319</v>
      </c>
      <c r="N124">
        <v>14701120</v>
      </c>
      <c r="O124" t="s">
        <v>92</v>
      </c>
      <c r="P124" t="s">
        <v>321</v>
      </c>
      <c r="Q124">
        <v>809</v>
      </c>
      <c r="R124">
        <v>17</v>
      </c>
      <c r="S124">
        <v>32043900</v>
      </c>
      <c r="T124">
        <v>33435563</v>
      </c>
      <c r="U124" t="s">
        <v>322</v>
      </c>
      <c r="V124">
        <v>1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121</v>
      </c>
      <c r="AI124" s="2">
        <v>118</v>
      </c>
      <c r="AJ124" s="2">
        <v>115</v>
      </c>
      <c r="AK124" s="2">
        <v>0</v>
      </c>
      <c r="AL124" s="2">
        <v>0</v>
      </c>
      <c r="AM124" s="2">
        <v>557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3</v>
      </c>
      <c r="BQ124" s="2">
        <v>4</v>
      </c>
      <c r="BR124" s="2">
        <v>3</v>
      </c>
      <c r="BS124" s="2">
        <v>0</v>
      </c>
      <c r="BT124" s="2">
        <v>0</v>
      </c>
      <c r="BU124" s="2">
        <v>36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</row>
    <row r="125" spans="1:90" x14ac:dyDescent="0.25">
      <c r="A125" t="s">
        <v>98</v>
      </c>
      <c r="B125">
        <v>20506</v>
      </c>
      <c r="C125" t="s">
        <v>286</v>
      </c>
      <c r="D125">
        <v>1</v>
      </c>
      <c r="E125">
        <v>26</v>
      </c>
      <c r="F125">
        <v>45998</v>
      </c>
      <c r="G125">
        <v>35045998</v>
      </c>
      <c r="H125" t="s">
        <v>691</v>
      </c>
      <c r="I125">
        <v>391</v>
      </c>
      <c r="J125" t="s">
        <v>286</v>
      </c>
      <c r="K125" t="s">
        <v>195</v>
      </c>
      <c r="L125">
        <v>1</v>
      </c>
      <c r="M125" t="s">
        <v>286</v>
      </c>
      <c r="N125">
        <v>14884900</v>
      </c>
      <c r="P125" t="s">
        <v>692</v>
      </c>
      <c r="Q125" t="s">
        <v>331</v>
      </c>
      <c r="R125">
        <v>16</v>
      </c>
      <c r="S125">
        <v>32092618</v>
      </c>
      <c r="T125">
        <v>32097461</v>
      </c>
      <c r="U125" t="s">
        <v>693</v>
      </c>
      <c r="V125">
        <v>2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43</v>
      </c>
      <c r="AI125" s="2">
        <v>47</v>
      </c>
      <c r="AJ125" s="2">
        <v>43</v>
      </c>
      <c r="AK125" s="2">
        <v>0</v>
      </c>
      <c r="AL125" s="2">
        <v>0</v>
      </c>
      <c r="AM125" s="2">
        <v>201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  <c r="BO125" s="2">
        <v>0</v>
      </c>
      <c r="BP125" s="2">
        <v>2</v>
      </c>
      <c r="BQ125" s="2">
        <v>2</v>
      </c>
      <c r="BR125" s="2">
        <v>2</v>
      </c>
      <c r="BS125" s="2">
        <v>0</v>
      </c>
      <c r="BT125" s="2">
        <v>0</v>
      </c>
      <c r="BU125" s="2">
        <v>17</v>
      </c>
      <c r="BV125" s="2">
        <v>0</v>
      </c>
      <c r="BW125" s="2">
        <v>0</v>
      </c>
      <c r="BX125" s="2">
        <v>0</v>
      </c>
      <c r="BY125" s="2">
        <v>0</v>
      </c>
      <c r="BZ125" s="2">
        <v>0</v>
      </c>
      <c r="CA125" s="2">
        <v>0</v>
      </c>
      <c r="CB125" s="2">
        <v>0</v>
      </c>
      <c r="CC125" s="2">
        <v>0</v>
      </c>
      <c r="CD125" s="2">
        <v>0</v>
      </c>
      <c r="CE125" s="2">
        <v>0</v>
      </c>
      <c r="CF125" s="2">
        <v>0</v>
      </c>
      <c r="CG125" s="2">
        <v>0</v>
      </c>
      <c r="CH125" s="2">
        <v>0</v>
      </c>
      <c r="CI125" s="2">
        <v>0</v>
      </c>
      <c r="CJ125" s="2">
        <v>0</v>
      </c>
      <c r="CK125" s="2">
        <v>0</v>
      </c>
      <c r="CL125" s="2">
        <v>0</v>
      </c>
    </row>
    <row r="126" spans="1:90" x14ac:dyDescent="0.25">
      <c r="A126" t="s">
        <v>98</v>
      </c>
      <c r="B126">
        <v>20207</v>
      </c>
      <c r="C126" t="s">
        <v>207</v>
      </c>
      <c r="D126">
        <v>1</v>
      </c>
      <c r="E126">
        <v>11</v>
      </c>
      <c r="F126">
        <v>13961</v>
      </c>
      <c r="G126">
        <v>35013961</v>
      </c>
      <c r="H126" t="s">
        <v>891</v>
      </c>
      <c r="I126">
        <v>392</v>
      </c>
      <c r="J126" t="s">
        <v>207</v>
      </c>
      <c r="K126" t="s">
        <v>892</v>
      </c>
      <c r="L126">
        <v>1</v>
      </c>
      <c r="M126" t="s">
        <v>207</v>
      </c>
      <c r="N126">
        <v>12327682</v>
      </c>
      <c r="O126" t="s">
        <v>101</v>
      </c>
      <c r="P126" t="s">
        <v>531</v>
      </c>
      <c r="Q126">
        <v>745</v>
      </c>
      <c r="R126">
        <v>12</v>
      </c>
      <c r="S126">
        <v>35915800</v>
      </c>
      <c r="T126">
        <v>39515230</v>
      </c>
      <c r="U126" t="s">
        <v>893</v>
      </c>
      <c r="V126">
        <v>1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158</v>
      </c>
      <c r="AI126" s="2">
        <v>153</v>
      </c>
      <c r="AJ126" s="2">
        <v>113</v>
      </c>
      <c r="AK126" s="2">
        <v>0</v>
      </c>
      <c r="AL126" s="2">
        <v>0</v>
      </c>
      <c r="AM126" s="2">
        <v>375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  <c r="BO126" s="2">
        <v>0</v>
      </c>
      <c r="BP126" s="2">
        <v>4</v>
      </c>
      <c r="BQ126" s="2">
        <v>4</v>
      </c>
      <c r="BR126" s="2">
        <v>3</v>
      </c>
      <c r="BS126" s="2">
        <v>0</v>
      </c>
      <c r="BT126" s="2">
        <v>0</v>
      </c>
      <c r="BU126" s="2">
        <v>24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</row>
    <row r="127" spans="1:90" x14ac:dyDescent="0.25">
      <c r="A127" t="s">
        <v>98</v>
      </c>
      <c r="B127">
        <v>20207</v>
      </c>
      <c r="C127" t="s">
        <v>207</v>
      </c>
      <c r="D127">
        <v>1</v>
      </c>
      <c r="E127">
        <v>11</v>
      </c>
      <c r="F127">
        <v>562282</v>
      </c>
      <c r="G127">
        <v>35562282</v>
      </c>
      <c r="H127" t="s">
        <v>1082</v>
      </c>
      <c r="I127">
        <v>188</v>
      </c>
      <c r="J127" t="s">
        <v>327</v>
      </c>
      <c r="K127" t="s">
        <v>1083</v>
      </c>
      <c r="L127">
        <v>1</v>
      </c>
      <c r="M127" t="s">
        <v>327</v>
      </c>
      <c r="N127">
        <v>19034747</v>
      </c>
      <c r="O127" t="s">
        <v>92</v>
      </c>
      <c r="P127" t="s">
        <v>1084</v>
      </c>
      <c r="Q127">
        <v>105</v>
      </c>
      <c r="R127">
        <v>11</v>
      </c>
      <c r="S127">
        <v>46532117</v>
      </c>
      <c r="U127" t="s">
        <v>1279</v>
      </c>
      <c r="V127">
        <v>1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40</v>
      </c>
      <c r="AI127" s="2">
        <v>40</v>
      </c>
      <c r="AJ127" s="2">
        <v>0</v>
      </c>
      <c r="AK127" s="2">
        <v>0</v>
      </c>
      <c r="AL127" s="2">
        <v>0</v>
      </c>
      <c r="AM127" s="2">
        <v>455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1</v>
      </c>
      <c r="BQ127" s="2">
        <v>1</v>
      </c>
      <c r="BR127" s="2">
        <v>0</v>
      </c>
      <c r="BS127" s="2">
        <v>0</v>
      </c>
      <c r="BT127" s="2">
        <v>0</v>
      </c>
      <c r="BU127" s="2">
        <v>29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</row>
    <row r="128" spans="1:90" x14ac:dyDescent="0.25">
      <c r="A128" t="s">
        <v>98</v>
      </c>
      <c r="B128">
        <v>20207</v>
      </c>
      <c r="C128" t="s">
        <v>207</v>
      </c>
      <c r="D128">
        <v>1</v>
      </c>
      <c r="E128">
        <v>11</v>
      </c>
      <c r="F128">
        <v>438431</v>
      </c>
      <c r="G128">
        <v>35438431</v>
      </c>
      <c r="H128" t="s">
        <v>670</v>
      </c>
      <c r="I128">
        <v>616</v>
      </c>
      <c r="J128" t="s">
        <v>367</v>
      </c>
      <c r="K128" t="s">
        <v>450</v>
      </c>
      <c r="L128">
        <v>1</v>
      </c>
      <c r="M128" t="s">
        <v>367</v>
      </c>
      <c r="N128">
        <v>7500000</v>
      </c>
      <c r="O128" t="s">
        <v>92</v>
      </c>
      <c r="P128" t="s">
        <v>556</v>
      </c>
      <c r="Q128">
        <v>57</v>
      </c>
      <c r="R128">
        <v>11</v>
      </c>
      <c r="S128">
        <v>46564588</v>
      </c>
      <c r="T128">
        <v>46566227</v>
      </c>
      <c r="U128" t="s">
        <v>671</v>
      </c>
      <c r="V128">
        <v>1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71</v>
      </c>
      <c r="AI128" s="2">
        <v>71</v>
      </c>
      <c r="AJ128" s="2">
        <v>76</v>
      </c>
      <c r="AK128" s="2">
        <v>0</v>
      </c>
      <c r="AL128" s="2">
        <v>0</v>
      </c>
      <c r="AM128" s="2">
        <v>212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  <c r="BO128" s="2">
        <v>0</v>
      </c>
      <c r="BP128" s="2">
        <v>2</v>
      </c>
      <c r="BQ128" s="2">
        <v>3</v>
      </c>
      <c r="BR128" s="2">
        <v>2</v>
      </c>
      <c r="BS128" s="2">
        <v>0</v>
      </c>
      <c r="BT128" s="2">
        <v>0</v>
      </c>
      <c r="BU128" s="2">
        <v>12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</row>
    <row r="129" spans="1:90" x14ac:dyDescent="0.25">
      <c r="A129" t="s">
        <v>98</v>
      </c>
      <c r="B129">
        <v>20703</v>
      </c>
      <c r="C129" t="s">
        <v>145</v>
      </c>
      <c r="D129">
        <v>1</v>
      </c>
      <c r="E129">
        <v>11</v>
      </c>
      <c r="F129">
        <v>910934</v>
      </c>
      <c r="G129">
        <v>35910934</v>
      </c>
      <c r="H129" t="s">
        <v>511</v>
      </c>
      <c r="I129">
        <v>396</v>
      </c>
      <c r="J129" t="s">
        <v>145</v>
      </c>
      <c r="K129" t="s">
        <v>512</v>
      </c>
      <c r="L129">
        <v>1</v>
      </c>
      <c r="M129" t="s">
        <v>145</v>
      </c>
      <c r="N129">
        <v>15700971</v>
      </c>
      <c r="P129" t="s">
        <v>285</v>
      </c>
      <c r="Q129" t="s">
        <v>114</v>
      </c>
      <c r="R129">
        <v>17</v>
      </c>
      <c r="S129">
        <v>36210213</v>
      </c>
      <c r="T129">
        <v>36329004</v>
      </c>
      <c r="U129" t="s">
        <v>513</v>
      </c>
      <c r="V129">
        <v>2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111</v>
      </c>
      <c r="AI129" s="2">
        <v>103</v>
      </c>
      <c r="AJ129" s="2">
        <v>61</v>
      </c>
      <c r="AK129" s="2">
        <v>0</v>
      </c>
      <c r="AL129" s="2">
        <v>0</v>
      </c>
      <c r="AM129" s="2">
        <v>417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  <c r="BO129" s="2">
        <v>0</v>
      </c>
      <c r="BP129" s="2">
        <v>4</v>
      </c>
      <c r="BQ129" s="2">
        <v>5</v>
      </c>
      <c r="BR129" s="2">
        <v>2</v>
      </c>
      <c r="BS129" s="2">
        <v>0</v>
      </c>
      <c r="BT129" s="2">
        <v>0</v>
      </c>
      <c r="BU129" s="2">
        <v>25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</row>
    <row r="130" spans="1:90" x14ac:dyDescent="0.25">
      <c r="A130" t="s">
        <v>98</v>
      </c>
      <c r="B130">
        <v>20703</v>
      </c>
      <c r="C130" t="s">
        <v>145</v>
      </c>
      <c r="D130">
        <v>1</v>
      </c>
      <c r="E130">
        <v>11</v>
      </c>
      <c r="F130">
        <v>563663</v>
      </c>
      <c r="G130">
        <v>35563663</v>
      </c>
      <c r="H130" t="s">
        <v>1119</v>
      </c>
      <c r="I130">
        <v>614</v>
      </c>
      <c r="J130" t="s">
        <v>265</v>
      </c>
      <c r="K130" t="s">
        <v>259</v>
      </c>
      <c r="L130">
        <v>1</v>
      </c>
      <c r="M130" t="s">
        <v>265</v>
      </c>
      <c r="N130">
        <v>15775000</v>
      </c>
      <c r="O130" t="s">
        <v>92</v>
      </c>
      <c r="P130" t="s">
        <v>591</v>
      </c>
      <c r="Q130">
        <v>0</v>
      </c>
      <c r="R130">
        <v>17</v>
      </c>
      <c r="S130">
        <v>36411232</v>
      </c>
      <c r="U130" t="s">
        <v>1120</v>
      </c>
      <c r="V130">
        <v>1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139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10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</row>
    <row r="131" spans="1:90" x14ac:dyDescent="0.25">
      <c r="A131" t="s">
        <v>98</v>
      </c>
      <c r="B131">
        <v>20602</v>
      </c>
      <c r="C131" t="s">
        <v>226</v>
      </c>
      <c r="D131">
        <v>1</v>
      </c>
      <c r="E131">
        <v>11</v>
      </c>
      <c r="F131">
        <v>920538</v>
      </c>
      <c r="G131">
        <v>35920538</v>
      </c>
      <c r="H131" t="s">
        <v>524</v>
      </c>
      <c r="I131">
        <v>202</v>
      </c>
      <c r="J131" t="s">
        <v>361</v>
      </c>
      <c r="K131" t="s">
        <v>525</v>
      </c>
      <c r="L131">
        <v>1</v>
      </c>
      <c r="M131" t="s">
        <v>361</v>
      </c>
      <c r="N131">
        <v>17340000</v>
      </c>
      <c r="O131" t="s">
        <v>92</v>
      </c>
      <c r="P131" t="s">
        <v>526</v>
      </c>
      <c r="Q131">
        <v>2140</v>
      </c>
      <c r="R131">
        <v>14</v>
      </c>
      <c r="S131">
        <v>36411310</v>
      </c>
      <c r="U131" t="s">
        <v>527</v>
      </c>
      <c r="V131">
        <v>1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69</v>
      </c>
      <c r="AI131" s="2">
        <v>68</v>
      </c>
      <c r="AJ131" s="2">
        <v>70</v>
      </c>
      <c r="AK131" s="2">
        <v>0</v>
      </c>
      <c r="AL131" s="2">
        <v>0</v>
      </c>
      <c r="AM131" s="2">
        <v>321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  <c r="BO131" s="2">
        <v>0</v>
      </c>
      <c r="BP131" s="2">
        <v>2</v>
      </c>
      <c r="BQ131" s="2">
        <v>2</v>
      </c>
      <c r="BR131" s="2">
        <v>2</v>
      </c>
      <c r="BS131" s="2">
        <v>0</v>
      </c>
      <c r="BT131" s="2">
        <v>0</v>
      </c>
      <c r="BU131" s="2">
        <v>21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</row>
    <row r="132" spans="1:90" x14ac:dyDescent="0.25">
      <c r="A132" t="s">
        <v>98</v>
      </c>
      <c r="B132">
        <v>20602</v>
      </c>
      <c r="C132" t="s">
        <v>226</v>
      </c>
      <c r="D132">
        <v>1</v>
      </c>
      <c r="E132">
        <v>11</v>
      </c>
      <c r="F132">
        <v>25641</v>
      </c>
      <c r="G132">
        <v>35025641</v>
      </c>
      <c r="H132" t="s">
        <v>1168</v>
      </c>
      <c r="I132">
        <v>401</v>
      </c>
      <c r="J132" t="s">
        <v>226</v>
      </c>
      <c r="K132" t="s">
        <v>91</v>
      </c>
      <c r="L132">
        <v>1</v>
      </c>
      <c r="M132" t="s">
        <v>226</v>
      </c>
      <c r="N132">
        <v>17201320</v>
      </c>
      <c r="O132" t="s">
        <v>92</v>
      </c>
      <c r="P132" t="s">
        <v>700</v>
      </c>
      <c r="Q132">
        <v>1090</v>
      </c>
      <c r="R132">
        <v>14</v>
      </c>
      <c r="S132">
        <v>32681012</v>
      </c>
      <c r="T132">
        <v>36223566</v>
      </c>
      <c r="U132" t="s">
        <v>1169</v>
      </c>
      <c r="V132">
        <v>1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121</v>
      </c>
      <c r="AI132" s="2">
        <v>120</v>
      </c>
      <c r="AJ132" s="2">
        <v>116</v>
      </c>
      <c r="AK132" s="2">
        <v>0</v>
      </c>
      <c r="AL132" s="2">
        <v>0</v>
      </c>
      <c r="AM132" s="2">
        <v>1216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0</v>
      </c>
      <c r="BN132" s="2">
        <v>0</v>
      </c>
      <c r="BO132" s="2">
        <v>0</v>
      </c>
      <c r="BP132" s="2">
        <v>4</v>
      </c>
      <c r="BQ132" s="2">
        <v>3</v>
      </c>
      <c r="BR132" s="2">
        <v>3</v>
      </c>
      <c r="BS132" s="2">
        <v>0</v>
      </c>
      <c r="BT132" s="2">
        <v>0</v>
      </c>
      <c r="BU132" s="2">
        <v>72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</row>
    <row r="133" spans="1:90" x14ac:dyDescent="0.25">
      <c r="A133" t="s">
        <v>98</v>
      </c>
      <c r="B133">
        <v>20602</v>
      </c>
      <c r="C133" t="s">
        <v>226</v>
      </c>
      <c r="D133">
        <v>1</v>
      </c>
      <c r="E133">
        <v>11</v>
      </c>
      <c r="F133">
        <v>25859</v>
      </c>
      <c r="G133">
        <v>35025859</v>
      </c>
      <c r="H133" t="s">
        <v>1110</v>
      </c>
      <c r="I133">
        <v>401</v>
      </c>
      <c r="J133" t="s">
        <v>226</v>
      </c>
      <c r="K133" t="s">
        <v>1111</v>
      </c>
      <c r="L133">
        <v>1</v>
      </c>
      <c r="M133" t="s">
        <v>226</v>
      </c>
      <c r="N133">
        <v>17201970</v>
      </c>
      <c r="P133" t="s">
        <v>1112</v>
      </c>
      <c r="Q133" t="s">
        <v>534</v>
      </c>
      <c r="R133">
        <v>14</v>
      </c>
      <c r="S133">
        <v>36231170</v>
      </c>
      <c r="T133">
        <v>36231190</v>
      </c>
      <c r="U133" t="s">
        <v>1113</v>
      </c>
      <c r="V133">
        <v>2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62</v>
      </c>
      <c r="AI133" s="2">
        <v>59</v>
      </c>
      <c r="AJ133" s="2">
        <v>24</v>
      </c>
      <c r="AK133" s="2">
        <v>0</v>
      </c>
      <c r="AL133" s="2">
        <v>0</v>
      </c>
      <c r="AM133" s="2">
        <v>153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2</v>
      </c>
      <c r="BQ133" s="2">
        <v>2</v>
      </c>
      <c r="BR133" s="2">
        <v>2</v>
      </c>
      <c r="BS133" s="2">
        <v>0</v>
      </c>
      <c r="BT133" s="2">
        <v>0</v>
      </c>
      <c r="BU133" s="2">
        <v>10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</row>
    <row r="134" spans="1:90" x14ac:dyDescent="0.25">
      <c r="A134" t="s">
        <v>98</v>
      </c>
      <c r="B134">
        <v>20704</v>
      </c>
      <c r="C134" t="s">
        <v>243</v>
      </c>
      <c r="D134">
        <v>1</v>
      </c>
      <c r="E134">
        <v>11</v>
      </c>
      <c r="F134">
        <v>37163</v>
      </c>
      <c r="G134">
        <v>35037163</v>
      </c>
      <c r="H134" t="s">
        <v>830</v>
      </c>
      <c r="I134">
        <v>462</v>
      </c>
      <c r="J134" t="s">
        <v>377</v>
      </c>
      <c r="K134" t="s">
        <v>831</v>
      </c>
      <c r="L134">
        <v>1</v>
      </c>
      <c r="M134" t="s">
        <v>377</v>
      </c>
      <c r="N134">
        <v>15150000</v>
      </c>
      <c r="O134" t="s">
        <v>92</v>
      </c>
      <c r="P134" t="s">
        <v>832</v>
      </c>
      <c r="Q134" t="s">
        <v>114</v>
      </c>
      <c r="R134">
        <v>17</v>
      </c>
      <c r="S134">
        <v>32751841</v>
      </c>
      <c r="T134">
        <v>32951522</v>
      </c>
      <c r="U134" t="s">
        <v>833</v>
      </c>
      <c r="V134">
        <v>2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79</v>
      </c>
      <c r="AI134" s="2">
        <v>105</v>
      </c>
      <c r="AJ134" s="2">
        <v>75</v>
      </c>
      <c r="AK134" s="2">
        <v>0</v>
      </c>
      <c r="AL134" s="2">
        <v>0</v>
      </c>
      <c r="AM134" s="2">
        <v>181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  <c r="BO134" s="2">
        <v>0</v>
      </c>
      <c r="BP134" s="2">
        <v>3</v>
      </c>
      <c r="BQ134" s="2">
        <v>3</v>
      </c>
      <c r="BR134" s="2">
        <v>2</v>
      </c>
      <c r="BS134" s="2">
        <v>0</v>
      </c>
      <c r="BT134" s="2">
        <v>0</v>
      </c>
      <c r="BU134" s="2">
        <v>10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>
        <v>0</v>
      </c>
      <c r="CE134" s="2">
        <v>0</v>
      </c>
      <c r="CF134" s="2">
        <v>0</v>
      </c>
      <c r="CG134" s="2">
        <v>0</v>
      </c>
      <c r="CH134" s="2">
        <v>0</v>
      </c>
      <c r="CI134" s="2">
        <v>0</v>
      </c>
      <c r="CJ134" s="2">
        <v>0</v>
      </c>
      <c r="CK134" s="2">
        <v>0</v>
      </c>
      <c r="CL134" s="2">
        <v>0</v>
      </c>
    </row>
    <row r="135" spans="1:90" x14ac:dyDescent="0.25">
      <c r="A135" t="s">
        <v>98</v>
      </c>
      <c r="B135">
        <v>20704</v>
      </c>
      <c r="C135" t="s">
        <v>243</v>
      </c>
      <c r="D135">
        <v>1</v>
      </c>
      <c r="E135">
        <v>11</v>
      </c>
      <c r="F135">
        <v>28721</v>
      </c>
      <c r="G135">
        <v>35028721</v>
      </c>
      <c r="H135" t="s">
        <v>1077</v>
      </c>
      <c r="I135">
        <v>451</v>
      </c>
      <c r="J135" t="s">
        <v>288</v>
      </c>
      <c r="K135" t="s">
        <v>1078</v>
      </c>
      <c r="L135">
        <v>1</v>
      </c>
      <c r="M135" t="s">
        <v>288</v>
      </c>
      <c r="N135">
        <v>15130000</v>
      </c>
      <c r="O135" t="s">
        <v>101</v>
      </c>
      <c r="P135" t="s">
        <v>1079</v>
      </c>
      <c r="Q135" t="s">
        <v>114</v>
      </c>
      <c r="R135">
        <v>17</v>
      </c>
      <c r="S135">
        <v>32423249</v>
      </c>
      <c r="U135" t="s">
        <v>1080</v>
      </c>
      <c r="V135">
        <v>2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40</v>
      </c>
      <c r="AI135" s="2">
        <v>37</v>
      </c>
      <c r="AJ135" s="2">
        <v>21</v>
      </c>
      <c r="AK135" s="2">
        <v>0</v>
      </c>
      <c r="AL135" s="2">
        <v>0</v>
      </c>
      <c r="AM135" s="2">
        <v>172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  <c r="BO135" s="2">
        <v>0</v>
      </c>
      <c r="BP135" s="2">
        <v>1</v>
      </c>
      <c r="BQ135" s="2">
        <v>1</v>
      </c>
      <c r="BR135" s="2">
        <v>1</v>
      </c>
      <c r="BS135" s="2">
        <v>0</v>
      </c>
      <c r="BT135" s="2">
        <v>0</v>
      </c>
      <c r="BU135" s="2">
        <v>12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</row>
    <row r="136" spans="1:90" x14ac:dyDescent="0.25">
      <c r="A136" t="s">
        <v>98</v>
      </c>
      <c r="B136">
        <v>20407</v>
      </c>
      <c r="C136" t="s">
        <v>138</v>
      </c>
      <c r="D136">
        <v>1</v>
      </c>
      <c r="E136">
        <v>11</v>
      </c>
      <c r="F136">
        <v>19847</v>
      </c>
      <c r="G136">
        <v>35019847</v>
      </c>
      <c r="H136" t="s">
        <v>1253</v>
      </c>
      <c r="I136">
        <v>407</v>
      </c>
      <c r="J136" t="s">
        <v>138</v>
      </c>
      <c r="K136" t="s">
        <v>424</v>
      </c>
      <c r="L136">
        <v>1</v>
      </c>
      <c r="M136" t="s">
        <v>138</v>
      </c>
      <c r="N136">
        <v>13211771</v>
      </c>
      <c r="O136" t="s">
        <v>101</v>
      </c>
      <c r="P136" t="s">
        <v>1254</v>
      </c>
      <c r="Q136">
        <v>4355</v>
      </c>
      <c r="R136">
        <v>11</v>
      </c>
      <c r="S136">
        <v>45821881</v>
      </c>
      <c r="U136" t="s">
        <v>1255</v>
      </c>
      <c r="V136">
        <v>1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156</v>
      </c>
      <c r="AI136" s="2">
        <v>148</v>
      </c>
      <c r="AJ136" s="2">
        <v>147</v>
      </c>
      <c r="AK136" s="2">
        <v>0</v>
      </c>
      <c r="AL136" s="2">
        <v>0</v>
      </c>
      <c r="AM136" s="2">
        <v>575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18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4</v>
      </c>
      <c r="BQ136" s="2">
        <v>5</v>
      </c>
      <c r="BR136" s="2">
        <v>5</v>
      </c>
      <c r="BS136" s="2">
        <v>0</v>
      </c>
      <c r="BT136" s="2">
        <v>0</v>
      </c>
      <c r="BU136" s="2">
        <v>36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1</v>
      </c>
      <c r="CJ136" s="2">
        <v>0</v>
      </c>
      <c r="CK136" s="2">
        <v>0</v>
      </c>
      <c r="CL136" s="2">
        <v>0</v>
      </c>
    </row>
    <row r="137" spans="1:90" x14ac:dyDescent="0.25">
      <c r="A137" t="s">
        <v>98</v>
      </c>
      <c r="B137">
        <v>20407</v>
      </c>
      <c r="C137" t="s">
        <v>138</v>
      </c>
      <c r="D137">
        <v>1</v>
      </c>
      <c r="E137">
        <v>11</v>
      </c>
      <c r="F137">
        <v>432726</v>
      </c>
      <c r="G137">
        <v>35432726</v>
      </c>
      <c r="H137" t="s">
        <v>1221</v>
      </c>
      <c r="I137">
        <v>245</v>
      </c>
      <c r="J137" t="s">
        <v>422</v>
      </c>
      <c r="K137" t="s">
        <v>588</v>
      </c>
      <c r="L137">
        <v>1</v>
      </c>
      <c r="M137" t="s">
        <v>422</v>
      </c>
      <c r="N137">
        <v>13238470</v>
      </c>
      <c r="O137" t="s">
        <v>92</v>
      </c>
      <c r="P137" t="s">
        <v>672</v>
      </c>
      <c r="Q137" t="s">
        <v>114</v>
      </c>
      <c r="R137">
        <v>11</v>
      </c>
      <c r="S137">
        <v>40395122</v>
      </c>
      <c r="T137">
        <v>48122966</v>
      </c>
      <c r="U137" t="s">
        <v>1222</v>
      </c>
      <c r="V137">
        <v>1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70</v>
      </c>
      <c r="AI137" s="2">
        <v>68</v>
      </c>
      <c r="AJ137" s="2">
        <v>63</v>
      </c>
      <c r="AK137" s="2">
        <v>0</v>
      </c>
      <c r="AL137" s="2">
        <v>0</v>
      </c>
      <c r="AM137" s="2">
        <v>334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  <c r="BO137" s="2">
        <v>0</v>
      </c>
      <c r="BP137" s="2">
        <v>2</v>
      </c>
      <c r="BQ137" s="2">
        <v>2</v>
      </c>
      <c r="BR137" s="2">
        <v>2</v>
      </c>
      <c r="BS137" s="2">
        <v>0</v>
      </c>
      <c r="BT137" s="2">
        <v>0</v>
      </c>
      <c r="BU137" s="2">
        <v>19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</row>
    <row r="138" spans="1:90" x14ac:dyDescent="0.25">
      <c r="A138" t="s">
        <v>98</v>
      </c>
      <c r="B138">
        <v>20407</v>
      </c>
      <c r="C138" t="s">
        <v>138</v>
      </c>
      <c r="D138">
        <v>1</v>
      </c>
      <c r="E138">
        <v>11</v>
      </c>
      <c r="F138">
        <v>19689</v>
      </c>
      <c r="G138">
        <v>35019689</v>
      </c>
      <c r="H138" t="s">
        <v>1034</v>
      </c>
      <c r="I138">
        <v>382</v>
      </c>
      <c r="J138" t="s">
        <v>139</v>
      </c>
      <c r="K138" t="s">
        <v>413</v>
      </c>
      <c r="L138">
        <v>1</v>
      </c>
      <c r="M138" t="s">
        <v>139</v>
      </c>
      <c r="N138">
        <v>13256312</v>
      </c>
      <c r="O138" t="s">
        <v>92</v>
      </c>
      <c r="P138" t="s">
        <v>1035</v>
      </c>
      <c r="Q138">
        <v>66</v>
      </c>
      <c r="R138">
        <v>11</v>
      </c>
      <c r="S138">
        <v>45381493</v>
      </c>
      <c r="T138">
        <v>45386326</v>
      </c>
      <c r="U138" t="s">
        <v>1036</v>
      </c>
      <c r="V138">
        <v>1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158</v>
      </c>
      <c r="AI138" s="2">
        <v>155</v>
      </c>
      <c r="AJ138" s="2">
        <v>136</v>
      </c>
      <c r="AK138" s="2">
        <v>0</v>
      </c>
      <c r="AL138" s="2">
        <v>0</v>
      </c>
      <c r="AM138" s="2">
        <v>610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>
        <v>0</v>
      </c>
      <c r="BM138" s="2">
        <v>0</v>
      </c>
      <c r="BN138" s="2">
        <v>0</v>
      </c>
      <c r="BO138" s="2">
        <v>0</v>
      </c>
      <c r="BP138" s="2">
        <v>4</v>
      </c>
      <c r="BQ138" s="2">
        <v>4</v>
      </c>
      <c r="BR138" s="2">
        <v>4</v>
      </c>
      <c r="BS138" s="2">
        <v>0</v>
      </c>
      <c r="BT138" s="2">
        <v>0</v>
      </c>
      <c r="BU138" s="2">
        <v>41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</row>
    <row r="139" spans="1:90" x14ac:dyDescent="0.25">
      <c r="A139" t="s">
        <v>98</v>
      </c>
      <c r="B139">
        <v>20407</v>
      </c>
      <c r="C139" t="s">
        <v>138</v>
      </c>
      <c r="D139">
        <v>1</v>
      </c>
      <c r="E139">
        <v>11</v>
      </c>
      <c r="F139">
        <v>45986</v>
      </c>
      <c r="G139">
        <v>35045986</v>
      </c>
      <c r="H139" t="s">
        <v>458</v>
      </c>
      <c r="I139">
        <v>407</v>
      </c>
      <c r="J139" t="s">
        <v>138</v>
      </c>
      <c r="K139" t="s">
        <v>459</v>
      </c>
      <c r="L139">
        <v>1</v>
      </c>
      <c r="M139" t="s">
        <v>138</v>
      </c>
      <c r="N139">
        <v>13210045</v>
      </c>
      <c r="O139" t="s">
        <v>101</v>
      </c>
      <c r="P139" t="s">
        <v>460</v>
      </c>
      <c r="Q139">
        <v>700</v>
      </c>
      <c r="R139">
        <v>11</v>
      </c>
      <c r="S139">
        <v>45871026</v>
      </c>
      <c r="T139">
        <v>45871994</v>
      </c>
      <c r="U139" t="s">
        <v>461</v>
      </c>
      <c r="V139">
        <v>1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200</v>
      </c>
      <c r="AI139" s="2">
        <v>196</v>
      </c>
      <c r="AJ139" s="2">
        <v>187</v>
      </c>
      <c r="AK139" s="2">
        <v>0</v>
      </c>
      <c r="AL139" s="2">
        <v>0</v>
      </c>
      <c r="AM139" s="2">
        <v>1175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>
        <v>0</v>
      </c>
      <c r="BP139" s="2">
        <v>6</v>
      </c>
      <c r="BQ139" s="2">
        <v>5</v>
      </c>
      <c r="BR139" s="2">
        <v>6</v>
      </c>
      <c r="BS139" s="2">
        <v>0</v>
      </c>
      <c r="BT139" s="2">
        <v>0</v>
      </c>
      <c r="BU139" s="2">
        <v>77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</row>
    <row r="140" spans="1:90" x14ac:dyDescent="0.25">
      <c r="A140" t="s">
        <v>98</v>
      </c>
      <c r="B140">
        <v>10207</v>
      </c>
      <c r="C140" t="s">
        <v>137</v>
      </c>
      <c r="D140">
        <v>1</v>
      </c>
      <c r="E140">
        <v>11</v>
      </c>
      <c r="F140">
        <v>2628</v>
      </c>
      <c r="G140">
        <v>35002628</v>
      </c>
      <c r="H140" t="s">
        <v>1054</v>
      </c>
      <c r="I140">
        <v>100</v>
      </c>
      <c r="J140" t="s">
        <v>108</v>
      </c>
      <c r="K140" t="s">
        <v>1055</v>
      </c>
      <c r="L140">
        <v>59</v>
      </c>
      <c r="M140" t="s">
        <v>153</v>
      </c>
      <c r="N140">
        <v>3640010</v>
      </c>
      <c r="O140" t="s">
        <v>101</v>
      </c>
      <c r="P140" t="s">
        <v>1056</v>
      </c>
      <c r="Q140">
        <v>212</v>
      </c>
      <c r="R140">
        <v>11</v>
      </c>
      <c r="S140">
        <v>26426777</v>
      </c>
      <c r="T140">
        <v>26471491</v>
      </c>
      <c r="U140" t="s">
        <v>1057</v>
      </c>
      <c r="V140">
        <v>1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194</v>
      </c>
      <c r="AI140" s="2">
        <v>168</v>
      </c>
      <c r="AJ140" s="2">
        <v>179</v>
      </c>
      <c r="AK140" s="2">
        <v>0</v>
      </c>
      <c r="AL140" s="2">
        <v>0</v>
      </c>
      <c r="AM140" s="2">
        <v>1101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  <c r="BO140" s="2">
        <v>0</v>
      </c>
      <c r="BP140" s="2">
        <v>5</v>
      </c>
      <c r="BQ140" s="2">
        <v>5</v>
      </c>
      <c r="BR140" s="2">
        <v>5</v>
      </c>
      <c r="BS140" s="2">
        <v>0</v>
      </c>
      <c r="BT140" s="2">
        <v>0</v>
      </c>
      <c r="BU140" s="2">
        <v>65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>
        <v>0</v>
      </c>
      <c r="CE140" s="2">
        <v>0</v>
      </c>
      <c r="CF140" s="2">
        <v>0</v>
      </c>
      <c r="CG140" s="2">
        <v>0</v>
      </c>
      <c r="CH140" s="2">
        <v>0</v>
      </c>
      <c r="CI140" s="2">
        <v>0</v>
      </c>
      <c r="CJ140" s="2">
        <v>0</v>
      </c>
      <c r="CK140" s="2">
        <v>0</v>
      </c>
      <c r="CL140" s="2">
        <v>0</v>
      </c>
    </row>
    <row r="141" spans="1:90" x14ac:dyDescent="0.25">
      <c r="A141" t="s">
        <v>98</v>
      </c>
      <c r="B141">
        <v>10207</v>
      </c>
      <c r="C141" t="s">
        <v>137</v>
      </c>
      <c r="D141">
        <v>1</v>
      </c>
      <c r="E141">
        <v>11</v>
      </c>
      <c r="F141">
        <v>579798</v>
      </c>
      <c r="G141">
        <v>35579798</v>
      </c>
      <c r="H141" t="s">
        <v>772</v>
      </c>
      <c r="I141">
        <v>100</v>
      </c>
      <c r="J141" t="s">
        <v>108</v>
      </c>
      <c r="K141" t="s">
        <v>433</v>
      </c>
      <c r="L141">
        <v>37</v>
      </c>
      <c r="M141" t="s">
        <v>142</v>
      </c>
      <c r="N141">
        <v>8295005</v>
      </c>
      <c r="O141" t="s">
        <v>101</v>
      </c>
      <c r="P141" t="s">
        <v>773</v>
      </c>
      <c r="Q141" t="s">
        <v>114</v>
      </c>
      <c r="R141">
        <v>11</v>
      </c>
      <c r="S141">
        <v>20565142</v>
      </c>
      <c r="T141">
        <v>20565148</v>
      </c>
      <c r="V141">
        <v>1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118</v>
      </c>
      <c r="AI141" s="2">
        <v>78</v>
      </c>
      <c r="AJ141" s="2">
        <v>37</v>
      </c>
      <c r="AK141" s="2">
        <v>0</v>
      </c>
      <c r="AL141" s="2">
        <v>0</v>
      </c>
      <c r="AM141" s="2">
        <v>281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>
        <v>0</v>
      </c>
      <c r="BM141" s="2">
        <v>0</v>
      </c>
      <c r="BN141" s="2">
        <v>0</v>
      </c>
      <c r="BO141" s="2">
        <v>0</v>
      </c>
      <c r="BP141" s="2">
        <v>3</v>
      </c>
      <c r="BQ141" s="2">
        <v>2</v>
      </c>
      <c r="BR141" s="2">
        <v>1</v>
      </c>
      <c r="BS141" s="2">
        <v>0</v>
      </c>
      <c r="BT141" s="2">
        <v>0</v>
      </c>
      <c r="BU141" s="2">
        <v>14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>
        <v>0</v>
      </c>
      <c r="CE141" s="2">
        <v>0</v>
      </c>
      <c r="CF141" s="2">
        <v>0</v>
      </c>
      <c r="CG141" s="2">
        <v>0</v>
      </c>
      <c r="CH141" s="2">
        <v>0</v>
      </c>
      <c r="CI141" s="2">
        <v>0</v>
      </c>
      <c r="CJ141" s="2">
        <v>0</v>
      </c>
      <c r="CK141" s="2">
        <v>0</v>
      </c>
      <c r="CL141" s="2">
        <v>0</v>
      </c>
    </row>
    <row r="142" spans="1:90" x14ac:dyDescent="0.25">
      <c r="A142" t="s">
        <v>98</v>
      </c>
      <c r="B142">
        <v>10207</v>
      </c>
      <c r="C142" t="s">
        <v>137</v>
      </c>
      <c r="D142">
        <v>1</v>
      </c>
      <c r="E142">
        <v>11</v>
      </c>
      <c r="F142">
        <v>433858</v>
      </c>
      <c r="G142">
        <v>35433858</v>
      </c>
      <c r="H142" t="s">
        <v>709</v>
      </c>
      <c r="I142">
        <v>100</v>
      </c>
      <c r="J142" t="s">
        <v>108</v>
      </c>
      <c r="K142" t="s">
        <v>590</v>
      </c>
      <c r="L142">
        <v>59</v>
      </c>
      <c r="M142" t="s">
        <v>153</v>
      </c>
      <c r="N142">
        <v>3704000</v>
      </c>
      <c r="O142" t="s">
        <v>101</v>
      </c>
      <c r="P142" t="s">
        <v>710</v>
      </c>
      <c r="Q142">
        <v>5200</v>
      </c>
      <c r="R142">
        <v>11</v>
      </c>
      <c r="S142">
        <v>20932021</v>
      </c>
      <c r="T142">
        <v>22252504</v>
      </c>
      <c r="U142" t="s">
        <v>711</v>
      </c>
      <c r="V142">
        <v>1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117</v>
      </c>
      <c r="AI142" s="2">
        <v>117</v>
      </c>
      <c r="AJ142" s="2">
        <v>123</v>
      </c>
      <c r="AK142" s="2">
        <v>0</v>
      </c>
      <c r="AL142" s="2">
        <v>0</v>
      </c>
      <c r="AM142" s="2">
        <v>652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  <c r="BO142" s="2">
        <v>0</v>
      </c>
      <c r="BP142" s="2">
        <v>3</v>
      </c>
      <c r="BQ142" s="2">
        <v>3</v>
      </c>
      <c r="BR142" s="2">
        <v>3</v>
      </c>
      <c r="BS142" s="2">
        <v>0</v>
      </c>
      <c r="BT142" s="2">
        <v>0</v>
      </c>
      <c r="BU142" s="2">
        <v>31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>
        <v>0</v>
      </c>
      <c r="CE142" s="2">
        <v>0</v>
      </c>
      <c r="CF142" s="2">
        <v>0</v>
      </c>
      <c r="CG142" s="2">
        <v>0</v>
      </c>
      <c r="CH142" s="2">
        <v>0</v>
      </c>
      <c r="CI142" s="2">
        <v>0</v>
      </c>
      <c r="CJ142" s="2">
        <v>0</v>
      </c>
      <c r="CK142" s="2">
        <v>0</v>
      </c>
      <c r="CL142" s="2">
        <v>0</v>
      </c>
    </row>
    <row r="143" spans="1:90" x14ac:dyDescent="0.25">
      <c r="A143" t="s">
        <v>98</v>
      </c>
      <c r="B143">
        <v>10211</v>
      </c>
      <c r="C143" t="s">
        <v>202</v>
      </c>
      <c r="D143">
        <v>1</v>
      </c>
      <c r="E143">
        <v>11</v>
      </c>
      <c r="F143">
        <v>428905</v>
      </c>
      <c r="G143">
        <v>35428905</v>
      </c>
      <c r="H143" t="s">
        <v>561</v>
      </c>
      <c r="I143">
        <v>100</v>
      </c>
      <c r="J143" t="s">
        <v>108</v>
      </c>
      <c r="K143" t="s">
        <v>470</v>
      </c>
      <c r="L143">
        <v>25</v>
      </c>
      <c r="M143" t="s">
        <v>299</v>
      </c>
      <c r="N143">
        <v>8485310</v>
      </c>
      <c r="O143" t="s">
        <v>92</v>
      </c>
      <c r="P143" t="s">
        <v>562</v>
      </c>
      <c r="Q143">
        <v>70</v>
      </c>
      <c r="R143">
        <v>11</v>
      </c>
      <c r="S143">
        <v>20751044</v>
      </c>
      <c r="T143">
        <v>25166966</v>
      </c>
      <c r="U143" t="s">
        <v>563</v>
      </c>
      <c r="V143">
        <v>1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120</v>
      </c>
      <c r="AI143" s="2">
        <v>117</v>
      </c>
      <c r="AJ143" s="2">
        <v>115</v>
      </c>
      <c r="AK143" s="2">
        <v>0</v>
      </c>
      <c r="AL143" s="2">
        <v>0</v>
      </c>
      <c r="AM143" s="2">
        <v>851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3</v>
      </c>
      <c r="BQ143" s="2">
        <v>3</v>
      </c>
      <c r="BR143" s="2">
        <v>3</v>
      </c>
      <c r="BS143" s="2">
        <v>0</v>
      </c>
      <c r="BT143" s="2">
        <v>0</v>
      </c>
      <c r="BU143" s="2">
        <v>53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>
        <v>0</v>
      </c>
      <c r="CE143" s="2">
        <v>0</v>
      </c>
      <c r="CF143" s="2">
        <v>0</v>
      </c>
      <c r="CG143" s="2">
        <v>0</v>
      </c>
      <c r="CH143" s="2">
        <v>0</v>
      </c>
      <c r="CI143" s="2">
        <v>0</v>
      </c>
      <c r="CJ143" s="2">
        <v>0</v>
      </c>
      <c r="CK143" s="2">
        <v>0</v>
      </c>
      <c r="CL143" s="2">
        <v>0</v>
      </c>
    </row>
    <row r="144" spans="1:90" x14ac:dyDescent="0.25">
      <c r="A144" t="s">
        <v>98</v>
      </c>
      <c r="B144">
        <v>10211</v>
      </c>
      <c r="C144" t="s">
        <v>202</v>
      </c>
      <c r="D144">
        <v>1</v>
      </c>
      <c r="E144">
        <v>11</v>
      </c>
      <c r="F144">
        <v>72552</v>
      </c>
      <c r="G144">
        <v>35072552</v>
      </c>
      <c r="H144" t="s">
        <v>452</v>
      </c>
      <c r="I144">
        <v>100</v>
      </c>
      <c r="J144" t="s">
        <v>108</v>
      </c>
      <c r="K144" t="s">
        <v>305</v>
      </c>
      <c r="L144">
        <v>31</v>
      </c>
      <c r="M144" t="s">
        <v>255</v>
      </c>
      <c r="N144">
        <v>8460365</v>
      </c>
      <c r="O144" t="s">
        <v>92</v>
      </c>
      <c r="P144" t="s">
        <v>453</v>
      </c>
      <c r="Q144">
        <v>290</v>
      </c>
      <c r="R144">
        <v>11</v>
      </c>
      <c r="S144">
        <v>21539852</v>
      </c>
      <c r="T144">
        <v>25519484</v>
      </c>
      <c r="U144" t="s">
        <v>454</v>
      </c>
      <c r="V144">
        <v>1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39</v>
      </c>
      <c r="AI144" s="2">
        <v>38</v>
      </c>
      <c r="AJ144" s="2">
        <v>34</v>
      </c>
      <c r="AK144" s="2">
        <v>0</v>
      </c>
      <c r="AL144" s="2">
        <v>0</v>
      </c>
      <c r="AM144" s="2">
        <v>1047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1</v>
      </c>
      <c r="BQ144" s="2">
        <v>2</v>
      </c>
      <c r="BR144" s="2">
        <v>1</v>
      </c>
      <c r="BS144" s="2">
        <v>0</v>
      </c>
      <c r="BT144" s="2">
        <v>0</v>
      </c>
      <c r="BU144" s="2">
        <v>61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>
        <v>0</v>
      </c>
      <c r="CE144" s="2">
        <v>0</v>
      </c>
      <c r="CF144" s="2">
        <v>0</v>
      </c>
      <c r="CG144" s="2">
        <v>0</v>
      </c>
      <c r="CH144" s="2">
        <v>0</v>
      </c>
      <c r="CI144" s="2">
        <v>0</v>
      </c>
      <c r="CJ144" s="2">
        <v>0</v>
      </c>
      <c r="CK144" s="2">
        <v>0</v>
      </c>
      <c r="CL144" s="2">
        <v>0</v>
      </c>
    </row>
    <row r="145" spans="1:90" x14ac:dyDescent="0.25">
      <c r="A145" t="s">
        <v>98</v>
      </c>
      <c r="B145">
        <v>10211</v>
      </c>
      <c r="C145" t="s">
        <v>202</v>
      </c>
      <c r="D145">
        <v>1</v>
      </c>
      <c r="E145">
        <v>11</v>
      </c>
      <c r="F145">
        <v>363315</v>
      </c>
      <c r="G145">
        <v>35363315</v>
      </c>
      <c r="H145" t="s">
        <v>1090</v>
      </c>
      <c r="I145">
        <v>100</v>
      </c>
      <c r="J145" t="s">
        <v>108</v>
      </c>
      <c r="K145" t="s">
        <v>485</v>
      </c>
      <c r="L145">
        <v>47</v>
      </c>
      <c r="M145" t="s">
        <v>243</v>
      </c>
      <c r="N145">
        <v>8253000</v>
      </c>
      <c r="O145" t="s">
        <v>92</v>
      </c>
      <c r="P145" t="s">
        <v>1091</v>
      </c>
      <c r="Q145">
        <v>400</v>
      </c>
      <c r="R145">
        <v>11</v>
      </c>
      <c r="S145">
        <v>22547627</v>
      </c>
      <c r="T145">
        <v>25218188</v>
      </c>
      <c r="U145" t="s">
        <v>1092</v>
      </c>
      <c r="V145">
        <v>1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116</v>
      </c>
      <c r="AI145" s="2">
        <v>120</v>
      </c>
      <c r="AJ145" s="2">
        <v>120</v>
      </c>
      <c r="AK145" s="2">
        <v>0</v>
      </c>
      <c r="AL145" s="2">
        <v>0</v>
      </c>
      <c r="AM145" s="2">
        <v>677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4</v>
      </c>
      <c r="BQ145" s="2">
        <v>3</v>
      </c>
      <c r="BR145" s="2">
        <v>3</v>
      </c>
      <c r="BS145" s="2">
        <v>0</v>
      </c>
      <c r="BT145" s="2">
        <v>0</v>
      </c>
      <c r="BU145" s="2">
        <v>42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>
        <v>0</v>
      </c>
      <c r="CE145" s="2">
        <v>0</v>
      </c>
      <c r="CF145" s="2">
        <v>0</v>
      </c>
      <c r="CG145" s="2">
        <v>0</v>
      </c>
      <c r="CH145" s="2">
        <v>0</v>
      </c>
      <c r="CI145" s="2">
        <v>0</v>
      </c>
      <c r="CJ145" s="2">
        <v>0</v>
      </c>
      <c r="CK145" s="2">
        <v>0</v>
      </c>
      <c r="CL145" s="2">
        <v>0</v>
      </c>
    </row>
    <row r="146" spans="1:90" x14ac:dyDescent="0.25">
      <c r="A146" t="s">
        <v>98</v>
      </c>
      <c r="B146">
        <v>10208</v>
      </c>
      <c r="C146" t="s">
        <v>120</v>
      </c>
      <c r="D146">
        <v>1</v>
      </c>
      <c r="E146">
        <v>11</v>
      </c>
      <c r="F146">
        <v>438285</v>
      </c>
      <c r="G146">
        <v>35438285</v>
      </c>
      <c r="H146" t="s">
        <v>1195</v>
      </c>
      <c r="I146">
        <v>100</v>
      </c>
      <c r="J146" t="s">
        <v>108</v>
      </c>
      <c r="K146" t="s">
        <v>689</v>
      </c>
      <c r="L146">
        <v>73</v>
      </c>
      <c r="M146" t="s">
        <v>246</v>
      </c>
      <c r="N146">
        <v>3930070</v>
      </c>
      <c r="O146" t="s">
        <v>92</v>
      </c>
      <c r="P146" t="s">
        <v>690</v>
      </c>
      <c r="Q146" t="s">
        <v>114</v>
      </c>
      <c r="R146">
        <v>11</v>
      </c>
      <c r="S146">
        <v>27215111</v>
      </c>
      <c r="T146">
        <v>27215536</v>
      </c>
      <c r="U146" t="s">
        <v>1196</v>
      </c>
      <c r="V146">
        <v>1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160</v>
      </c>
      <c r="AI146" s="2">
        <v>162</v>
      </c>
      <c r="AJ146" s="2">
        <v>153</v>
      </c>
      <c r="AK146" s="2">
        <v>0</v>
      </c>
      <c r="AL146" s="2">
        <v>0</v>
      </c>
      <c r="AM146" s="2">
        <v>362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4</v>
      </c>
      <c r="BQ146" s="2">
        <v>5</v>
      </c>
      <c r="BR146" s="2">
        <v>4</v>
      </c>
      <c r="BS146" s="2">
        <v>0</v>
      </c>
      <c r="BT146" s="2">
        <v>0</v>
      </c>
      <c r="BU146" s="2">
        <v>22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>
        <v>0</v>
      </c>
      <c r="CE146" s="2">
        <v>0</v>
      </c>
      <c r="CF146" s="2">
        <v>0</v>
      </c>
      <c r="CG146" s="2">
        <v>0</v>
      </c>
      <c r="CH146" s="2">
        <v>0</v>
      </c>
      <c r="CI146" s="2">
        <v>0</v>
      </c>
      <c r="CJ146" s="2">
        <v>0</v>
      </c>
      <c r="CK146" s="2">
        <v>0</v>
      </c>
      <c r="CL146" s="2">
        <v>0</v>
      </c>
    </row>
    <row r="147" spans="1:90" x14ac:dyDescent="0.25">
      <c r="A147" t="s">
        <v>98</v>
      </c>
      <c r="B147">
        <v>10208</v>
      </c>
      <c r="C147" t="s">
        <v>120</v>
      </c>
      <c r="D147">
        <v>1</v>
      </c>
      <c r="E147">
        <v>11</v>
      </c>
      <c r="F147">
        <v>365622</v>
      </c>
      <c r="G147">
        <v>35365622</v>
      </c>
      <c r="H147" t="s">
        <v>654</v>
      </c>
      <c r="I147">
        <v>100</v>
      </c>
      <c r="J147" t="s">
        <v>108</v>
      </c>
      <c r="K147" t="s">
        <v>568</v>
      </c>
      <c r="L147">
        <v>76</v>
      </c>
      <c r="M147" t="s">
        <v>121</v>
      </c>
      <c r="N147">
        <v>3977408</v>
      </c>
      <c r="O147" t="s">
        <v>92</v>
      </c>
      <c r="P147" t="s">
        <v>655</v>
      </c>
      <c r="Q147">
        <v>155</v>
      </c>
      <c r="R147">
        <v>11</v>
      </c>
      <c r="S147">
        <v>20191519</v>
      </c>
      <c r="T147">
        <v>20191533</v>
      </c>
      <c r="U147" t="s">
        <v>656</v>
      </c>
      <c r="V147">
        <v>1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119</v>
      </c>
      <c r="AI147" s="2">
        <v>121</v>
      </c>
      <c r="AJ147" s="2">
        <v>111</v>
      </c>
      <c r="AK147" s="2">
        <v>0</v>
      </c>
      <c r="AL147" s="2">
        <v>0</v>
      </c>
      <c r="AM147" s="2">
        <v>943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3</v>
      </c>
      <c r="BQ147" s="2">
        <v>3</v>
      </c>
      <c r="BR147" s="2">
        <v>4</v>
      </c>
      <c r="BS147" s="2">
        <v>0</v>
      </c>
      <c r="BT147" s="2">
        <v>0</v>
      </c>
      <c r="BU147" s="2">
        <v>61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>
        <v>0</v>
      </c>
      <c r="CE147" s="2">
        <v>0</v>
      </c>
      <c r="CF147" s="2">
        <v>0</v>
      </c>
      <c r="CG147" s="2">
        <v>0</v>
      </c>
      <c r="CH147" s="2">
        <v>0</v>
      </c>
      <c r="CI147" s="2">
        <v>0</v>
      </c>
      <c r="CJ147" s="2">
        <v>0</v>
      </c>
      <c r="CK147" s="2">
        <v>0</v>
      </c>
      <c r="CL147" s="2">
        <v>0</v>
      </c>
    </row>
    <row r="148" spans="1:90" x14ac:dyDescent="0.25">
      <c r="A148" t="s">
        <v>98</v>
      </c>
      <c r="B148">
        <v>10208</v>
      </c>
      <c r="C148" t="s">
        <v>120</v>
      </c>
      <c r="D148">
        <v>1</v>
      </c>
      <c r="E148">
        <v>11</v>
      </c>
      <c r="F148">
        <v>405322</v>
      </c>
      <c r="G148">
        <v>35405322</v>
      </c>
      <c r="H148" t="s">
        <v>130</v>
      </c>
      <c r="I148">
        <v>100</v>
      </c>
      <c r="J148" t="s">
        <v>108</v>
      </c>
      <c r="K148" t="s">
        <v>131</v>
      </c>
      <c r="L148">
        <v>5</v>
      </c>
      <c r="M148" t="s">
        <v>132</v>
      </c>
      <c r="N148">
        <v>3589001</v>
      </c>
      <c r="O148" t="s">
        <v>101</v>
      </c>
      <c r="P148" t="s">
        <v>133</v>
      </c>
      <c r="Q148">
        <v>1477</v>
      </c>
      <c r="R148">
        <v>11</v>
      </c>
      <c r="S148">
        <v>22171409</v>
      </c>
      <c r="U148" t="s">
        <v>134</v>
      </c>
      <c r="V148">
        <v>1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120</v>
      </c>
      <c r="AI148" s="2">
        <v>153</v>
      </c>
      <c r="AJ148" s="2">
        <v>149</v>
      </c>
      <c r="AK148" s="2">
        <v>0</v>
      </c>
      <c r="AL148" s="2">
        <v>0</v>
      </c>
      <c r="AM148" s="2">
        <v>377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18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3</v>
      </c>
      <c r="BQ148" s="2">
        <v>4</v>
      </c>
      <c r="BR148" s="2">
        <v>4</v>
      </c>
      <c r="BS148" s="2">
        <v>0</v>
      </c>
      <c r="BT148" s="2">
        <v>0</v>
      </c>
      <c r="BU148" s="2">
        <v>21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>
        <v>0</v>
      </c>
      <c r="CE148" s="2">
        <v>0</v>
      </c>
      <c r="CF148" s="2">
        <v>0</v>
      </c>
      <c r="CG148" s="2">
        <v>0</v>
      </c>
      <c r="CH148" s="2">
        <v>0</v>
      </c>
      <c r="CI148" s="2">
        <v>1</v>
      </c>
      <c r="CJ148" s="2">
        <v>0</v>
      </c>
      <c r="CK148" s="2">
        <v>0</v>
      </c>
      <c r="CL148" s="2">
        <v>0</v>
      </c>
    </row>
    <row r="149" spans="1:90" x14ac:dyDescent="0.25">
      <c r="A149" t="s">
        <v>98</v>
      </c>
      <c r="B149">
        <v>10208</v>
      </c>
      <c r="C149" t="s">
        <v>120</v>
      </c>
      <c r="D149">
        <v>1</v>
      </c>
      <c r="E149">
        <v>11</v>
      </c>
      <c r="F149">
        <v>925871</v>
      </c>
      <c r="G149">
        <v>35925871</v>
      </c>
      <c r="H149" t="s">
        <v>1139</v>
      </c>
      <c r="I149">
        <v>100</v>
      </c>
      <c r="J149" t="s">
        <v>108</v>
      </c>
      <c r="K149" t="s">
        <v>814</v>
      </c>
      <c r="L149">
        <v>5</v>
      </c>
      <c r="M149" t="s">
        <v>132</v>
      </c>
      <c r="N149">
        <v>3694000</v>
      </c>
      <c r="O149" t="s">
        <v>101</v>
      </c>
      <c r="P149" t="s">
        <v>1140</v>
      </c>
      <c r="Q149">
        <v>2633</v>
      </c>
      <c r="R149">
        <v>11</v>
      </c>
      <c r="S149">
        <v>20454001</v>
      </c>
      <c r="T149">
        <v>20454002</v>
      </c>
      <c r="U149" t="s">
        <v>1141</v>
      </c>
      <c r="V149">
        <v>1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157</v>
      </c>
      <c r="AI149" s="2">
        <v>157</v>
      </c>
      <c r="AJ149" s="2">
        <v>154</v>
      </c>
      <c r="AK149" s="2">
        <v>0</v>
      </c>
      <c r="AL149" s="2">
        <v>0</v>
      </c>
      <c r="AM149" s="2">
        <v>882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4</v>
      </c>
      <c r="BQ149" s="2">
        <v>4</v>
      </c>
      <c r="BR149" s="2">
        <v>4</v>
      </c>
      <c r="BS149" s="2">
        <v>0</v>
      </c>
      <c r="BT149" s="2">
        <v>0</v>
      </c>
      <c r="BU149" s="2">
        <v>60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>
        <v>0</v>
      </c>
      <c r="CE149" s="2">
        <v>0</v>
      </c>
      <c r="CF149" s="2">
        <v>0</v>
      </c>
      <c r="CG149" s="2">
        <v>0</v>
      </c>
      <c r="CH149" s="2">
        <v>0</v>
      </c>
      <c r="CI149" s="2">
        <v>0</v>
      </c>
      <c r="CJ149" s="2">
        <v>0</v>
      </c>
      <c r="CK149" s="2">
        <v>0</v>
      </c>
      <c r="CL149" s="2">
        <v>0</v>
      </c>
    </row>
    <row r="150" spans="1:90" x14ac:dyDescent="0.25">
      <c r="A150" t="s">
        <v>98</v>
      </c>
      <c r="B150">
        <v>10205</v>
      </c>
      <c r="C150" t="s">
        <v>128</v>
      </c>
      <c r="D150">
        <v>1</v>
      </c>
      <c r="E150">
        <v>11</v>
      </c>
      <c r="F150">
        <v>433846</v>
      </c>
      <c r="G150">
        <v>35433846</v>
      </c>
      <c r="H150" t="s">
        <v>982</v>
      </c>
      <c r="I150">
        <v>100</v>
      </c>
      <c r="J150" t="s">
        <v>108</v>
      </c>
      <c r="K150" t="s">
        <v>983</v>
      </c>
      <c r="L150">
        <v>85</v>
      </c>
      <c r="M150" t="s">
        <v>192</v>
      </c>
      <c r="N150">
        <v>3385160</v>
      </c>
      <c r="O150" t="s">
        <v>92</v>
      </c>
      <c r="P150" t="s">
        <v>984</v>
      </c>
      <c r="Q150">
        <v>16</v>
      </c>
      <c r="R150">
        <v>11</v>
      </c>
      <c r="S150">
        <v>23011058</v>
      </c>
      <c r="U150" t="s">
        <v>985</v>
      </c>
      <c r="V150">
        <v>1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120</v>
      </c>
      <c r="AI150" s="2">
        <v>116</v>
      </c>
      <c r="AJ150" s="2">
        <v>110</v>
      </c>
      <c r="AK150" s="2">
        <v>0</v>
      </c>
      <c r="AL150" s="2">
        <v>0</v>
      </c>
      <c r="AM150" s="2">
        <v>569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3</v>
      </c>
      <c r="BQ150" s="2">
        <v>3</v>
      </c>
      <c r="BR150" s="2">
        <v>4</v>
      </c>
      <c r="BS150" s="2">
        <v>0</v>
      </c>
      <c r="BT150" s="2">
        <v>0</v>
      </c>
      <c r="BU150" s="2">
        <v>33</v>
      </c>
      <c r="BV150" s="2">
        <v>0</v>
      </c>
      <c r="BW150" s="2">
        <v>0</v>
      </c>
      <c r="BX150" s="2">
        <v>0</v>
      </c>
      <c r="BY150" s="2">
        <v>0</v>
      </c>
      <c r="BZ150" s="2">
        <v>0</v>
      </c>
      <c r="CA150" s="2">
        <v>0</v>
      </c>
      <c r="CB150" s="2">
        <v>0</v>
      </c>
      <c r="CC150" s="2">
        <v>0</v>
      </c>
      <c r="CD150" s="2">
        <v>0</v>
      </c>
      <c r="CE150" s="2">
        <v>0</v>
      </c>
      <c r="CF150" s="2">
        <v>0</v>
      </c>
      <c r="CG150" s="2">
        <v>0</v>
      </c>
      <c r="CH150" s="2">
        <v>0</v>
      </c>
      <c r="CI150" s="2">
        <v>0</v>
      </c>
      <c r="CJ150" s="2">
        <v>0</v>
      </c>
      <c r="CK150" s="2">
        <v>0</v>
      </c>
      <c r="CL150" s="2">
        <v>0</v>
      </c>
    </row>
    <row r="151" spans="1:90" x14ac:dyDescent="0.25">
      <c r="A151" t="s">
        <v>98</v>
      </c>
      <c r="B151">
        <v>10205</v>
      </c>
      <c r="C151" t="s">
        <v>128</v>
      </c>
      <c r="D151">
        <v>1</v>
      </c>
      <c r="E151">
        <v>11</v>
      </c>
      <c r="F151">
        <v>483734</v>
      </c>
      <c r="G151">
        <v>35483734</v>
      </c>
      <c r="H151" t="s">
        <v>844</v>
      </c>
      <c r="I151">
        <v>100</v>
      </c>
      <c r="J151" t="s">
        <v>108</v>
      </c>
      <c r="K151" t="s">
        <v>350</v>
      </c>
      <c r="L151">
        <v>89</v>
      </c>
      <c r="M151" t="s">
        <v>351</v>
      </c>
      <c r="N151">
        <v>2181200</v>
      </c>
      <c r="O151" t="s">
        <v>92</v>
      </c>
      <c r="P151" t="s">
        <v>845</v>
      </c>
      <c r="Q151" t="s">
        <v>114</v>
      </c>
      <c r="R151">
        <v>11</v>
      </c>
      <c r="S151">
        <v>26316584</v>
      </c>
      <c r="T151">
        <v>26316596</v>
      </c>
      <c r="V151">
        <v>1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206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2">
        <v>0</v>
      </c>
      <c r="BT151" s="2">
        <v>0</v>
      </c>
      <c r="BU151" s="2">
        <v>12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>
        <v>0</v>
      </c>
      <c r="CE151" s="2">
        <v>0</v>
      </c>
      <c r="CF151" s="2">
        <v>0</v>
      </c>
      <c r="CG151" s="2">
        <v>0</v>
      </c>
      <c r="CH151" s="2">
        <v>0</v>
      </c>
      <c r="CI151" s="2">
        <v>0</v>
      </c>
      <c r="CJ151" s="2">
        <v>0</v>
      </c>
      <c r="CK151" s="2">
        <v>0</v>
      </c>
      <c r="CL151" s="2">
        <v>0</v>
      </c>
    </row>
    <row r="152" spans="1:90" x14ac:dyDescent="0.25">
      <c r="A152" t="s">
        <v>98</v>
      </c>
      <c r="B152">
        <v>10205</v>
      </c>
      <c r="C152" t="s">
        <v>128</v>
      </c>
      <c r="D152">
        <v>1</v>
      </c>
      <c r="E152">
        <v>11</v>
      </c>
      <c r="F152">
        <v>2185</v>
      </c>
      <c r="G152">
        <v>35002185</v>
      </c>
      <c r="H152" t="s">
        <v>763</v>
      </c>
      <c r="I152">
        <v>100</v>
      </c>
      <c r="J152" t="s">
        <v>108</v>
      </c>
      <c r="K152" t="s">
        <v>129</v>
      </c>
      <c r="L152">
        <v>80</v>
      </c>
      <c r="M152" t="s">
        <v>129</v>
      </c>
      <c r="N152">
        <v>3311000</v>
      </c>
      <c r="O152" t="s">
        <v>92</v>
      </c>
      <c r="P152" t="s">
        <v>764</v>
      </c>
      <c r="Q152">
        <v>815</v>
      </c>
      <c r="R152">
        <v>11</v>
      </c>
      <c r="S152">
        <v>20917465</v>
      </c>
      <c r="T152">
        <v>20938636</v>
      </c>
      <c r="U152" t="s">
        <v>765</v>
      </c>
      <c r="V152">
        <v>1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159</v>
      </c>
      <c r="AI152" s="2">
        <v>144</v>
      </c>
      <c r="AJ152" s="2">
        <v>148</v>
      </c>
      <c r="AK152" s="2">
        <v>0</v>
      </c>
      <c r="AL152" s="2">
        <v>0</v>
      </c>
      <c r="AM152" s="2">
        <v>1208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4</v>
      </c>
      <c r="BQ152" s="2">
        <v>4</v>
      </c>
      <c r="BR152" s="2">
        <v>4</v>
      </c>
      <c r="BS152" s="2">
        <v>0</v>
      </c>
      <c r="BT152" s="2">
        <v>0</v>
      </c>
      <c r="BU152" s="2">
        <v>75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>
        <v>0</v>
      </c>
      <c r="CE152" s="2">
        <v>0</v>
      </c>
      <c r="CF152" s="2">
        <v>0</v>
      </c>
      <c r="CG152" s="2">
        <v>0</v>
      </c>
      <c r="CH152" s="2">
        <v>0</v>
      </c>
      <c r="CI152" s="2">
        <v>0</v>
      </c>
      <c r="CJ152" s="2">
        <v>0</v>
      </c>
      <c r="CK152" s="2">
        <v>0</v>
      </c>
      <c r="CL152" s="2">
        <v>0</v>
      </c>
    </row>
    <row r="153" spans="1:90" x14ac:dyDescent="0.25">
      <c r="A153" t="s">
        <v>98</v>
      </c>
      <c r="B153">
        <v>10205</v>
      </c>
      <c r="C153" t="s">
        <v>128</v>
      </c>
      <c r="D153">
        <v>1</v>
      </c>
      <c r="E153">
        <v>11</v>
      </c>
      <c r="F153">
        <v>439216</v>
      </c>
      <c r="G153">
        <v>35439216</v>
      </c>
      <c r="H153" t="s">
        <v>569</v>
      </c>
      <c r="I153">
        <v>100</v>
      </c>
      <c r="J153" t="s">
        <v>108</v>
      </c>
      <c r="K153" t="s">
        <v>129</v>
      </c>
      <c r="L153">
        <v>80</v>
      </c>
      <c r="M153" t="s">
        <v>129</v>
      </c>
      <c r="N153">
        <v>3077000</v>
      </c>
      <c r="O153" t="s">
        <v>92</v>
      </c>
      <c r="P153" t="s">
        <v>570</v>
      </c>
      <c r="Q153">
        <v>85</v>
      </c>
      <c r="R153">
        <v>11</v>
      </c>
      <c r="S153">
        <v>22919293</v>
      </c>
      <c r="T153">
        <v>22920742</v>
      </c>
      <c r="U153" t="s">
        <v>571</v>
      </c>
      <c r="V153">
        <v>1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159</v>
      </c>
      <c r="AI153" s="2">
        <v>157</v>
      </c>
      <c r="AJ153" s="2">
        <v>151</v>
      </c>
      <c r="AK153" s="2">
        <v>0</v>
      </c>
      <c r="AL153" s="2">
        <v>0</v>
      </c>
      <c r="AM153" s="2">
        <v>624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>
        <v>0</v>
      </c>
      <c r="BM153" s="2">
        <v>0</v>
      </c>
      <c r="BN153" s="2">
        <v>0</v>
      </c>
      <c r="BO153" s="2">
        <v>0</v>
      </c>
      <c r="BP153" s="2">
        <v>4</v>
      </c>
      <c r="BQ153" s="2">
        <v>4</v>
      </c>
      <c r="BR153" s="2">
        <v>4</v>
      </c>
      <c r="BS153" s="2">
        <v>0</v>
      </c>
      <c r="BT153" s="2">
        <v>0</v>
      </c>
      <c r="BU153" s="2">
        <v>34</v>
      </c>
      <c r="BV153" s="2">
        <v>0</v>
      </c>
      <c r="BW153" s="2">
        <v>0</v>
      </c>
      <c r="BX153" s="2">
        <v>0</v>
      </c>
      <c r="BY153" s="2">
        <v>0</v>
      </c>
      <c r="BZ153" s="2">
        <v>0</v>
      </c>
      <c r="CA153" s="2">
        <v>0</v>
      </c>
      <c r="CB153" s="2">
        <v>0</v>
      </c>
      <c r="CC153" s="2">
        <v>0</v>
      </c>
      <c r="CD153" s="2">
        <v>0</v>
      </c>
      <c r="CE153" s="2">
        <v>0</v>
      </c>
      <c r="CF153" s="2">
        <v>0</v>
      </c>
      <c r="CG153" s="2">
        <v>0</v>
      </c>
      <c r="CH153" s="2">
        <v>0</v>
      </c>
      <c r="CI153" s="2">
        <v>0</v>
      </c>
      <c r="CJ153" s="2">
        <v>0</v>
      </c>
      <c r="CK153" s="2">
        <v>0</v>
      </c>
      <c r="CL153" s="2">
        <v>0</v>
      </c>
    </row>
    <row r="154" spans="1:90" x14ac:dyDescent="0.25">
      <c r="A154" t="s">
        <v>98</v>
      </c>
      <c r="B154">
        <v>10205</v>
      </c>
      <c r="C154" t="s">
        <v>128</v>
      </c>
      <c r="D154">
        <v>1</v>
      </c>
      <c r="E154">
        <v>11</v>
      </c>
      <c r="F154">
        <v>405243</v>
      </c>
      <c r="G154">
        <v>35405243</v>
      </c>
      <c r="H154" t="s">
        <v>1142</v>
      </c>
      <c r="I154">
        <v>100</v>
      </c>
      <c r="J154" t="s">
        <v>108</v>
      </c>
      <c r="K154" t="s">
        <v>613</v>
      </c>
      <c r="L154">
        <v>4</v>
      </c>
      <c r="M154" t="s">
        <v>426</v>
      </c>
      <c r="N154">
        <v>3472100</v>
      </c>
      <c r="O154" t="s">
        <v>92</v>
      </c>
      <c r="P154" t="s">
        <v>1143</v>
      </c>
      <c r="Q154">
        <v>38</v>
      </c>
      <c r="R154">
        <v>11</v>
      </c>
      <c r="S154">
        <v>21151510</v>
      </c>
      <c r="T154">
        <v>22116485</v>
      </c>
      <c r="U154" t="s">
        <v>1144</v>
      </c>
      <c r="V154">
        <v>1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78</v>
      </c>
      <c r="AI154" s="2">
        <v>74</v>
      </c>
      <c r="AJ154" s="2">
        <v>69</v>
      </c>
      <c r="AK154" s="2">
        <v>0</v>
      </c>
      <c r="AL154" s="2">
        <v>0</v>
      </c>
      <c r="AM154" s="2">
        <v>278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>
        <v>0</v>
      </c>
      <c r="BM154" s="2">
        <v>0</v>
      </c>
      <c r="BN154" s="2">
        <v>0</v>
      </c>
      <c r="BO154" s="2">
        <v>0</v>
      </c>
      <c r="BP154" s="2">
        <v>2</v>
      </c>
      <c r="BQ154" s="2">
        <v>2</v>
      </c>
      <c r="BR154" s="2">
        <v>2</v>
      </c>
      <c r="BS154" s="2">
        <v>0</v>
      </c>
      <c r="BT154" s="2">
        <v>0</v>
      </c>
      <c r="BU154" s="2">
        <v>17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>
        <v>0</v>
      </c>
      <c r="CE154" s="2">
        <v>0</v>
      </c>
      <c r="CF154" s="2">
        <v>0</v>
      </c>
      <c r="CG154" s="2">
        <v>0</v>
      </c>
      <c r="CH154" s="2">
        <v>0</v>
      </c>
      <c r="CI154" s="2">
        <v>0</v>
      </c>
      <c r="CJ154" s="2">
        <v>0</v>
      </c>
      <c r="CK154" s="2">
        <v>0</v>
      </c>
      <c r="CL154" s="2">
        <v>0</v>
      </c>
    </row>
    <row r="155" spans="1:90" x14ac:dyDescent="0.25">
      <c r="A155" t="s">
        <v>98</v>
      </c>
      <c r="B155">
        <v>20408</v>
      </c>
      <c r="C155" t="s">
        <v>227</v>
      </c>
      <c r="D155">
        <v>1</v>
      </c>
      <c r="E155">
        <v>11</v>
      </c>
      <c r="F155">
        <v>21817</v>
      </c>
      <c r="G155">
        <v>35021817</v>
      </c>
      <c r="H155" t="s">
        <v>508</v>
      </c>
      <c r="I155">
        <v>587</v>
      </c>
      <c r="J155" t="s">
        <v>233</v>
      </c>
      <c r="K155" t="s">
        <v>91</v>
      </c>
      <c r="L155">
        <v>1</v>
      </c>
      <c r="M155" t="s">
        <v>233</v>
      </c>
      <c r="N155">
        <v>13500380</v>
      </c>
      <c r="O155" t="s">
        <v>101</v>
      </c>
      <c r="P155" t="s">
        <v>509</v>
      </c>
      <c r="Q155">
        <v>445</v>
      </c>
      <c r="R155">
        <v>19</v>
      </c>
      <c r="S155">
        <v>35236344</v>
      </c>
      <c r="T155">
        <v>35242324</v>
      </c>
      <c r="U155" t="s">
        <v>510</v>
      </c>
      <c r="V155">
        <v>1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120</v>
      </c>
      <c r="AI155" s="2">
        <v>119</v>
      </c>
      <c r="AJ155" s="2">
        <v>116</v>
      </c>
      <c r="AK155" s="2">
        <v>0</v>
      </c>
      <c r="AL155" s="2">
        <v>0</v>
      </c>
      <c r="AM155" s="2">
        <v>831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0</v>
      </c>
      <c r="BO155" s="2">
        <v>0</v>
      </c>
      <c r="BP155" s="2">
        <v>4</v>
      </c>
      <c r="BQ155" s="2">
        <v>3</v>
      </c>
      <c r="BR155" s="2">
        <v>3</v>
      </c>
      <c r="BS155" s="2">
        <v>0</v>
      </c>
      <c r="BT155" s="2">
        <v>0</v>
      </c>
      <c r="BU155" s="2">
        <v>44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>
        <v>0</v>
      </c>
      <c r="CE155" s="2">
        <v>0</v>
      </c>
      <c r="CF155" s="2">
        <v>0</v>
      </c>
      <c r="CG155" s="2">
        <v>0</v>
      </c>
      <c r="CH155" s="2">
        <v>0</v>
      </c>
      <c r="CI155" s="2">
        <v>0</v>
      </c>
      <c r="CJ155" s="2">
        <v>0</v>
      </c>
      <c r="CK155" s="2">
        <v>0</v>
      </c>
      <c r="CL155" s="2">
        <v>0</v>
      </c>
    </row>
    <row r="156" spans="1:90" x14ac:dyDescent="0.25">
      <c r="A156" t="s">
        <v>98</v>
      </c>
      <c r="B156">
        <v>20408</v>
      </c>
      <c r="C156" t="s">
        <v>227</v>
      </c>
      <c r="D156">
        <v>1</v>
      </c>
      <c r="E156">
        <v>27</v>
      </c>
      <c r="F156">
        <v>45950</v>
      </c>
      <c r="G156">
        <v>35045950</v>
      </c>
      <c r="H156" t="s">
        <v>731</v>
      </c>
      <c r="I156">
        <v>417</v>
      </c>
      <c r="J156" t="s">
        <v>227</v>
      </c>
      <c r="K156" t="s">
        <v>363</v>
      </c>
      <c r="L156">
        <v>1</v>
      </c>
      <c r="M156" t="s">
        <v>227</v>
      </c>
      <c r="N156">
        <v>13484332</v>
      </c>
      <c r="O156" t="s">
        <v>92</v>
      </c>
      <c r="P156" t="s">
        <v>732</v>
      </c>
      <c r="Q156">
        <v>1888</v>
      </c>
      <c r="R156">
        <v>19</v>
      </c>
      <c r="S156">
        <v>21133300</v>
      </c>
      <c r="U156" t="s">
        <v>733</v>
      </c>
      <c r="V156">
        <v>1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360</v>
      </c>
      <c r="AI156" s="2">
        <v>280</v>
      </c>
      <c r="AJ156" s="2">
        <v>289</v>
      </c>
      <c r="AK156" s="2">
        <v>0</v>
      </c>
      <c r="AL156" s="2">
        <v>0</v>
      </c>
      <c r="AM156" s="2">
        <v>1003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  <c r="BO156" s="2">
        <v>0</v>
      </c>
      <c r="BP156" s="2">
        <v>12</v>
      </c>
      <c r="BQ156" s="2">
        <v>9</v>
      </c>
      <c r="BR156" s="2">
        <v>9</v>
      </c>
      <c r="BS156" s="2">
        <v>0</v>
      </c>
      <c r="BT156" s="2">
        <v>0</v>
      </c>
      <c r="BU156" s="2">
        <v>48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>
        <v>0</v>
      </c>
      <c r="CE156" s="2">
        <v>0</v>
      </c>
      <c r="CF156" s="2">
        <v>0</v>
      </c>
      <c r="CG156" s="2">
        <v>0</v>
      </c>
      <c r="CH156" s="2">
        <v>0</v>
      </c>
      <c r="CI156" s="2">
        <v>0</v>
      </c>
      <c r="CJ156" s="2">
        <v>0</v>
      </c>
      <c r="CK156" s="2">
        <v>0</v>
      </c>
      <c r="CL156" s="2">
        <v>0</v>
      </c>
    </row>
    <row r="157" spans="1:90" x14ac:dyDescent="0.25">
      <c r="A157" t="s">
        <v>98</v>
      </c>
      <c r="B157">
        <v>20408</v>
      </c>
      <c r="C157" t="s">
        <v>227</v>
      </c>
      <c r="D157">
        <v>1</v>
      </c>
      <c r="E157">
        <v>11</v>
      </c>
      <c r="F157">
        <v>20205</v>
      </c>
      <c r="G157">
        <v>35020205</v>
      </c>
      <c r="H157" t="s">
        <v>1067</v>
      </c>
      <c r="I157">
        <v>417</v>
      </c>
      <c r="J157" t="s">
        <v>227</v>
      </c>
      <c r="K157" t="s">
        <v>91</v>
      </c>
      <c r="L157">
        <v>1</v>
      </c>
      <c r="M157" t="s">
        <v>227</v>
      </c>
      <c r="N157">
        <v>13480120</v>
      </c>
      <c r="O157" t="s">
        <v>92</v>
      </c>
      <c r="P157" t="s">
        <v>1068</v>
      </c>
      <c r="Q157">
        <v>439</v>
      </c>
      <c r="R157">
        <v>19</v>
      </c>
      <c r="S157">
        <v>34415017</v>
      </c>
      <c r="T157">
        <v>34418838</v>
      </c>
      <c r="U157" t="s">
        <v>1069</v>
      </c>
      <c r="V157">
        <v>1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159</v>
      </c>
      <c r="AI157" s="2">
        <v>150</v>
      </c>
      <c r="AJ157" s="2">
        <v>173</v>
      </c>
      <c r="AK157" s="2">
        <v>0</v>
      </c>
      <c r="AL157" s="2">
        <v>0</v>
      </c>
      <c r="AM157" s="2">
        <v>546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  <c r="BO157" s="2">
        <v>0</v>
      </c>
      <c r="BP157" s="2">
        <v>4</v>
      </c>
      <c r="BQ157" s="2">
        <v>4</v>
      </c>
      <c r="BR157" s="2">
        <v>5</v>
      </c>
      <c r="BS157" s="2">
        <v>0</v>
      </c>
      <c r="BT157" s="2">
        <v>0</v>
      </c>
      <c r="BU157" s="2">
        <v>34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>
        <v>0</v>
      </c>
      <c r="CE157" s="2">
        <v>0</v>
      </c>
      <c r="CF157" s="2">
        <v>0</v>
      </c>
      <c r="CG157" s="2">
        <v>0</v>
      </c>
      <c r="CH157" s="2">
        <v>0</v>
      </c>
      <c r="CI157" s="2">
        <v>0</v>
      </c>
      <c r="CJ157" s="2">
        <v>0</v>
      </c>
      <c r="CK157" s="2">
        <v>0</v>
      </c>
      <c r="CL157" s="2">
        <v>0</v>
      </c>
    </row>
    <row r="158" spans="1:90" x14ac:dyDescent="0.25">
      <c r="A158" t="s">
        <v>98</v>
      </c>
      <c r="B158">
        <v>20604</v>
      </c>
      <c r="C158" t="s">
        <v>95</v>
      </c>
      <c r="D158">
        <v>1</v>
      </c>
      <c r="E158">
        <v>11</v>
      </c>
      <c r="F158">
        <v>26323</v>
      </c>
      <c r="G158">
        <v>35026323</v>
      </c>
      <c r="H158" t="s">
        <v>1014</v>
      </c>
      <c r="I158">
        <v>237</v>
      </c>
      <c r="J158" t="s">
        <v>96</v>
      </c>
      <c r="K158" t="s">
        <v>91</v>
      </c>
      <c r="L158">
        <v>1</v>
      </c>
      <c r="M158" t="s">
        <v>96</v>
      </c>
      <c r="N158">
        <v>16500000</v>
      </c>
      <c r="O158" t="s">
        <v>97</v>
      </c>
      <c r="P158" t="s">
        <v>1015</v>
      </c>
      <c r="Q158">
        <v>70</v>
      </c>
      <c r="R158">
        <v>14</v>
      </c>
      <c r="S158">
        <v>35541184</v>
      </c>
      <c r="T158">
        <v>35544682</v>
      </c>
      <c r="U158" t="s">
        <v>1016</v>
      </c>
      <c r="V158">
        <v>1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78</v>
      </c>
      <c r="AI158" s="2">
        <v>80</v>
      </c>
      <c r="AJ158" s="2">
        <v>75</v>
      </c>
      <c r="AK158" s="2">
        <v>0</v>
      </c>
      <c r="AL158" s="2">
        <v>0</v>
      </c>
      <c r="AM158" s="2">
        <v>349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27</v>
      </c>
      <c r="BB158" s="2">
        <v>0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  <c r="BO158" s="2">
        <v>0</v>
      </c>
      <c r="BP158" s="2">
        <v>2</v>
      </c>
      <c r="BQ158" s="2">
        <v>2</v>
      </c>
      <c r="BR158" s="2">
        <v>2</v>
      </c>
      <c r="BS158" s="2">
        <v>0</v>
      </c>
      <c r="BT158" s="2">
        <v>0</v>
      </c>
      <c r="BU158" s="2">
        <v>21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>
        <v>0</v>
      </c>
      <c r="CE158" s="2">
        <v>0</v>
      </c>
      <c r="CF158" s="2">
        <v>0</v>
      </c>
      <c r="CG158" s="2">
        <v>0</v>
      </c>
      <c r="CH158" s="2">
        <v>0</v>
      </c>
      <c r="CI158" s="2">
        <v>2</v>
      </c>
      <c r="CJ158" s="2">
        <v>0</v>
      </c>
      <c r="CK158" s="2">
        <v>0</v>
      </c>
      <c r="CL158" s="2">
        <v>0</v>
      </c>
    </row>
    <row r="159" spans="1:90" x14ac:dyDescent="0.25">
      <c r="A159" t="s">
        <v>98</v>
      </c>
      <c r="B159">
        <v>20604</v>
      </c>
      <c r="C159" t="s">
        <v>95</v>
      </c>
      <c r="D159">
        <v>1</v>
      </c>
      <c r="E159">
        <v>11</v>
      </c>
      <c r="F159">
        <v>294858</v>
      </c>
      <c r="G159">
        <v>35294858</v>
      </c>
      <c r="H159" t="s">
        <v>493</v>
      </c>
      <c r="I159">
        <v>419</v>
      </c>
      <c r="J159" t="s">
        <v>95</v>
      </c>
      <c r="K159" t="s">
        <v>494</v>
      </c>
      <c r="L159">
        <v>1</v>
      </c>
      <c r="M159" t="s">
        <v>95</v>
      </c>
      <c r="N159">
        <v>16400537</v>
      </c>
      <c r="O159" t="s">
        <v>92</v>
      </c>
      <c r="P159" t="s">
        <v>495</v>
      </c>
      <c r="Q159">
        <v>300</v>
      </c>
      <c r="R159">
        <v>14</v>
      </c>
      <c r="S159">
        <v>35231217</v>
      </c>
      <c r="T159">
        <v>35234859</v>
      </c>
      <c r="U159" t="s">
        <v>496</v>
      </c>
      <c r="V159">
        <v>1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81</v>
      </c>
      <c r="AI159" s="2">
        <v>81</v>
      </c>
      <c r="AJ159" s="2">
        <v>77</v>
      </c>
      <c r="AK159" s="2">
        <v>0</v>
      </c>
      <c r="AL159" s="2">
        <v>0</v>
      </c>
      <c r="AM159" s="2">
        <v>693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>
        <v>0</v>
      </c>
      <c r="BM159" s="2">
        <v>0</v>
      </c>
      <c r="BN159" s="2">
        <v>0</v>
      </c>
      <c r="BO159" s="2">
        <v>0</v>
      </c>
      <c r="BP159" s="2">
        <v>2</v>
      </c>
      <c r="BQ159" s="2">
        <v>2</v>
      </c>
      <c r="BR159" s="2">
        <v>2</v>
      </c>
      <c r="BS159" s="2">
        <v>0</v>
      </c>
      <c r="BT159" s="2">
        <v>0</v>
      </c>
      <c r="BU159" s="2">
        <v>49</v>
      </c>
      <c r="BV159" s="2">
        <v>0</v>
      </c>
      <c r="BW159" s="2">
        <v>0</v>
      </c>
      <c r="BX159" s="2">
        <v>0</v>
      </c>
      <c r="BY159" s="2">
        <v>0</v>
      </c>
      <c r="BZ159" s="2">
        <v>0</v>
      </c>
      <c r="CA159" s="2">
        <v>0</v>
      </c>
      <c r="CB159" s="2">
        <v>0</v>
      </c>
      <c r="CC159" s="2">
        <v>0</v>
      </c>
      <c r="CD159" s="2">
        <v>0</v>
      </c>
      <c r="CE159" s="2">
        <v>0</v>
      </c>
      <c r="CF159" s="2">
        <v>0</v>
      </c>
      <c r="CG159" s="2">
        <v>0</v>
      </c>
      <c r="CH159" s="2">
        <v>0</v>
      </c>
      <c r="CI159" s="2">
        <v>0</v>
      </c>
      <c r="CJ159" s="2">
        <v>0</v>
      </c>
      <c r="CK159" s="2">
        <v>0</v>
      </c>
      <c r="CL159" s="2">
        <v>0</v>
      </c>
    </row>
    <row r="160" spans="1:90" x14ac:dyDescent="0.25">
      <c r="A160" t="s">
        <v>98</v>
      </c>
      <c r="B160">
        <v>21003</v>
      </c>
      <c r="C160" t="s">
        <v>125</v>
      </c>
      <c r="D160">
        <v>1</v>
      </c>
      <c r="E160">
        <v>11</v>
      </c>
      <c r="F160">
        <v>33583</v>
      </c>
      <c r="G160">
        <v>35033583</v>
      </c>
      <c r="H160" t="s">
        <v>954</v>
      </c>
      <c r="I160">
        <v>438</v>
      </c>
      <c r="J160" t="s">
        <v>125</v>
      </c>
      <c r="K160" t="s">
        <v>955</v>
      </c>
      <c r="L160">
        <v>1</v>
      </c>
      <c r="M160" t="s">
        <v>125</v>
      </c>
      <c r="N160">
        <v>17506000</v>
      </c>
      <c r="O160" t="s">
        <v>101</v>
      </c>
      <c r="P160" t="s">
        <v>448</v>
      </c>
      <c r="Q160">
        <v>62</v>
      </c>
      <c r="R160">
        <v>14</v>
      </c>
      <c r="S160">
        <v>34141474</v>
      </c>
      <c r="T160">
        <v>34335274</v>
      </c>
      <c r="U160" t="s">
        <v>956</v>
      </c>
      <c r="V160">
        <v>1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79</v>
      </c>
      <c r="AI160" s="2">
        <v>80</v>
      </c>
      <c r="AJ160" s="2">
        <v>119</v>
      </c>
      <c r="AK160" s="2">
        <v>0</v>
      </c>
      <c r="AL160" s="2">
        <v>0</v>
      </c>
      <c r="AM160" s="2">
        <v>656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  <c r="BO160" s="2">
        <v>0</v>
      </c>
      <c r="BP160" s="2">
        <v>2</v>
      </c>
      <c r="BQ160" s="2">
        <v>2</v>
      </c>
      <c r="BR160" s="2">
        <v>3</v>
      </c>
      <c r="BS160" s="2">
        <v>0</v>
      </c>
      <c r="BT160" s="2">
        <v>0</v>
      </c>
      <c r="BU160" s="2">
        <v>44</v>
      </c>
      <c r="BV160" s="2">
        <v>0</v>
      </c>
      <c r="BW160" s="2">
        <v>0</v>
      </c>
      <c r="BX160" s="2">
        <v>0</v>
      </c>
      <c r="BY160" s="2">
        <v>0</v>
      </c>
      <c r="BZ160" s="2">
        <v>0</v>
      </c>
      <c r="CA160" s="2">
        <v>0</v>
      </c>
      <c r="CB160" s="2">
        <v>0</v>
      </c>
      <c r="CC160" s="2">
        <v>0</v>
      </c>
      <c r="CD160" s="2">
        <v>0</v>
      </c>
      <c r="CE160" s="2">
        <v>0</v>
      </c>
      <c r="CF160" s="2">
        <v>0</v>
      </c>
      <c r="CG160" s="2">
        <v>0</v>
      </c>
      <c r="CH160" s="2">
        <v>0</v>
      </c>
      <c r="CI160" s="2">
        <v>0</v>
      </c>
      <c r="CJ160" s="2">
        <v>0</v>
      </c>
      <c r="CK160" s="2">
        <v>0</v>
      </c>
      <c r="CL160" s="2">
        <v>0</v>
      </c>
    </row>
    <row r="161" spans="1:90" x14ac:dyDescent="0.25">
      <c r="A161" t="s">
        <v>98</v>
      </c>
      <c r="B161">
        <v>21003</v>
      </c>
      <c r="C161" t="s">
        <v>125</v>
      </c>
      <c r="D161">
        <v>1</v>
      </c>
      <c r="E161">
        <v>11</v>
      </c>
      <c r="F161">
        <v>33431</v>
      </c>
      <c r="G161">
        <v>35033431</v>
      </c>
      <c r="H161" t="s">
        <v>1047</v>
      </c>
      <c r="I161">
        <v>315</v>
      </c>
      <c r="J161" t="s">
        <v>126</v>
      </c>
      <c r="K161" t="s">
        <v>435</v>
      </c>
      <c r="L161">
        <v>1</v>
      </c>
      <c r="M161" t="s">
        <v>126</v>
      </c>
      <c r="N161">
        <v>17400000</v>
      </c>
      <c r="O161" t="s">
        <v>101</v>
      </c>
      <c r="P161" t="s">
        <v>1048</v>
      </c>
      <c r="Q161">
        <v>277</v>
      </c>
      <c r="R161">
        <v>14</v>
      </c>
      <c r="S161">
        <v>34710099</v>
      </c>
      <c r="U161" t="s">
        <v>1049</v>
      </c>
      <c r="V161">
        <v>1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156</v>
      </c>
      <c r="AI161" s="2">
        <v>158</v>
      </c>
      <c r="AJ161" s="2">
        <v>154</v>
      </c>
      <c r="AK161" s="2">
        <v>0</v>
      </c>
      <c r="AL161" s="2">
        <v>0</v>
      </c>
      <c r="AM161" s="2">
        <v>587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  <c r="BO161" s="2">
        <v>0</v>
      </c>
      <c r="BP161" s="2">
        <v>4</v>
      </c>
      <c r="BQ161" s="2">
        <v>5</v>
      </c>
      <c r="BR161" s="2">
        <v>4</v>
      </c>
      <c r="BS161" s="2">
        <v>0</v>
      </c>
      <c r="BT161" s="2">
        <v>0</v>
      </c>
      <c r="BU161" s="2">
        <v>38</v>
      </c>
      <c r="BV161" s="2">
        <v>0</v>
      </c>
      <c r="BW161" s="2">
        <v>0</v>
      </c>
      <c r="BX161" s="2">
        <v>0</v>
      </c>
      <c r="BY161" s="2">
        <v>0</v>
      </c>
      <c r="BZ161" s="2">
        <v>0</v>
      </c>
      <c r="CA161" s="2">
        <v>0</v>
      </c>
      <c r="CB161" s="2">
        <v>0</v>
      </c>
      <c r="CC161" s="2">
        <v>0</v>
      </c>
      <c r="CD161" s="2">
        <v>0</v>
      </c>
      <c r="CE161" s="2">
        <v>0</v>
      </c>
      <c r="CF161" s="2">
        <v>0</v>
      </c>
      <c r="CG161" s="2">
        <v>0</v>
      </c>
      <c r="CH161" s="2">
        <v>0</v>
      </c>
      <c r="CI161" s="2">
        <v>0</v>
      </c>
      <c r="CJ161" s="2">
        <v>0</v>
      </c>
      <c r="CK161" s="2">
        <v>0</v>
      </c>
      <c r="CL161" s="2">
        <v>0</v>
      </c>
    </row>
    <row r="162" spans="1:90" x14ac:dyDescent="0.25">
      <c r="A162" t="s">
        <v>98</v>
      </c>
      <c r="B162">
        <v>21003</v>
      </c>
      <c r="C162" t="s">
        <v>125</v>
      </c>
      <c r="D162">
        <v>1</v>
      </c>
      <c r="E162">
        <v>2</v>
      </c>
      <c r="F162">
        <v>982295</v>
      </c>
      <c r="G162">
        <v>35982295</v>
      </c>
      <c r="H162" t="s">
        <v>1175</v>
      </c>
      <c r="I162">
        <v>438</v>
      </c>
      <c r="J162" t="s">
        <v>125</v>
      </c>
      <c r="K162" t="s">
        <v>1176</v>
      </c>
      <c r="L162">
        <v>1</v>
      </c>
      <c r="M162" t="s">
        <v>125</v>
      </c>
      <c r="N162">
        <v>17525900</v>
      </c>
      <c r="P162" t="s">
        <v>1177</v>
      </c>
      <c r="Q162">
        <v>737</v>
      </c>
      <c r="R162">
        <v>14</v>
      </c>
      <c r="S162">
        <v>34021373</v>
      </c>
      <c r="U162" t="s">
        <v>1178</v>
      </c>
      <c r="V162">
        <v>1</v>
      </c>
      <c r="W162" s="2">
        <v>18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5</v>
      </c>
      <c r="BD162" s="2">
        <v>0</v>
      </c>
      <c r="BE162" s="2">
        <v>7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2">
        <v>0</v>
      </c>
      <c r="BT162" s="2">
        <v>0</v>
      </c>
      <c r="BU162" s="2">
        <v>0</v>
      </c>
      <c r="BV162" s="2">
        <v>0</v>
      </c>
      <c r="BW162" s="2">
        <v>0</v>
      </c>
      <c r="BX162" s="2">
        <v>0</v>
      </c>
      <c r="BY162" s="2">
        <v>0</v>
      </c>
      <c r="BZ162" s="2">
        <v>0</v>
      </c>
      <c r="CA162" s="2">
        <v>0</v>
      </c>
      <c r="CB162" s="2">
        <v>0</v>
      </c>
      <c r="CC162" s="2">
        <v>0</v>
      </c>
      <c r="CD162" s="2">
        <v>0</v>
      </c>
      <c r="CE162" s="2">
        <v>0</v>
      </c>
      <c r="CF162" s="2">
        <v>0</v>
      </c>
      <c r="CG162" s="2">
        <v>0</v>
      </c>
      <c r="CH162" s="2">
        <v>0</v>
      </c>
      <c r="CI162" s="2">
        <v>0</v>
      </c>
      <c r="CJ162" s="2">
        <v>0</v>
      </c>
      <c r="CK162" s="2">
        <v>2</v>
      </c>
      <c r="CL162" s="2">
        <v>0</v>
      </c>
    </row>
    <row r="163" spans="1:90" x14ac:dyDescent="0.25">
      <c r="A163" t="s">
        <v>98</v>
      </c>
      <c r="B163">
        <v>21003</v>
      </c>
      <c r="C163" t="s">
        <v>125</v>
      </c>
      <c r="D163">
        <v>1</v>
      </c>
      <c r="E163">
        <v>11</v>
      </c>
      <c r="F163">
        <v>33595</v>
      </c>
      <c r="G163">
        <v>35033595</v>
      </c>
      <c r="H163" t="s">
        <v>1098</v>
      </c>
      <c r="I163">
        <v>713</v>
      </c>
      <c r="J163" t="s">
        <v>497</v>
      </c>
      <c r="K163" t="s">
        <v>404</v>
      </c>
      <c r="L163">
        <v>1</v>
      </c>
      <c r="M163" t="s">
        <v>497</v>
      </c>
      <c r="N163">
        <v>17560970</v>
      </c>
      <c r="P163" t="s">
        <v>1099</v>
      </c>
      <c r="Q163" t="s">
        <v>604</v>
      </c>
      <c r="R163">
        <v>14</v>
      </c>
      <c r="S163">
        <v>34921373</v>
      </c>
      <c r="T163">
        <v>34921581</v>
      </c>
      <c r="U163" t="s">
        <v>1100</v>
      </c>
      <c r="V163">
        <v>2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78</v>
      </c>
      <c r="AI163" s="2">
        <v>63</v>
      </c>
      <c r="AJ163" s="2">
        <v>51</v>
      </c>
      <c r="AK163" s="2">
        <v>0</v>
      </c>
      <c r="AL163" s="2">
        <v>0</v>
      </c>
      <c r="AM163" s="2">
        <v>71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>
        <v>0</v>
      </c>
      <c r="BM163" s="2">
        <v>0</v>
      </c>
      <c r="BN163" s="2">
        <v>0</v>
      </c>
      <c r="BO163" s="2">
        <v>0</v>
      </c>
      <c r="BP163" s="2">
        <v>3</v>
      </c>
      <c r="BQ163" s="2">
        <v>2</v>
      </c>
      <c r="BR163" s="2">
        <v>3</v>
      </c>
      <c r="BS163" s="2">
        <v>0</v>
      </c>
      <c r="BT163" s="2">
        <v>0</v>
      </c>
      <c r="BU163" s="2">
        <v>6</v>
      </c>
      <c r="BV163" s="2">
        <v>0</v>
      </c>
      <c r="BW163" s="2">
        <v>0</v>
      </c>
      <c r="BX163" s="2">
        <v>0</v>
      </c>
      <c r="BY163" s="2">
        <v>0</v>
      </c>
      <c r="BZ163" s="2">
        <v>0</v>
      </c>
      <c r="CA163" s="2">
        <v>0</v>
      </c>
      <c r="CB163" s="2">
        <v>0</v>
      </c>
      <c r="CC163" s="2">
        <v>0</v>
      </c>
      <c r="CD163" s="2">
        <v>0</v>
      </c>
      <c r="CE163" s="2">
        <v>0</v>
      </c>
      <c r="CF163" s="2">
        <v>0</v>
      </c>
      <c r="CG163" s="2">
        <v>0</v>
      </c>
      <c r="CH163" s="2">
        <v>0</v>
      </c>
      <c r="CI163" s="2">
        <v>0</v>
      </c>
      <c r="CJ163" s="2">
        <v>0</v>
      </c>
      <c r="CK163" s="2">
        <v>0</v>
      </c>
      <c r="CL163" s="2">
        <v>0</v>
      </c>
    </row>
    <row r="164" spans="1:90" x14ac:dyDescent="0.25">
      <c r="A164" t="s">
        <v>98</v>
      </c>
      <c r="B164">
        <v>21003</v>
      </c>
      <c r="C164" t="s">
        <v>125</v>
      </c>
      <c r="D164">
        <v>1</v>
      </c>
      <c r="E164">
        <v>11</v>
      </c>
      <c r="F164">
        <v>33509</v>
      </c>
      <c r="G164">
        <v>35033509</v>
      </c>
      <c r="H164" t="s">
        <v>515</v>
      </c>
      <c r="I164">
        <v>315</v>
      </c>
      <c r="J164" t="s">
        <v>126</v>
      </c>
      <c r="K164" t="s">
        <v>516</v>
      </c>
      <c r="L164">
        <v>1</v>
      </c>
      <c r="M164" t="s">
        <v>126</v>
      </c>
      <c r="N164">
        <v>17400000</v>
      </c>
      <c r="O164" t="s">
        <v>101</v>
      </c>
      <c r="P164" t="s">
        <v>517</v>
      </c>
      <c r="Q164">
        <v>100</v>
      </c>
      <c r="R164">
        <v>14</v>
      </c>
      <c r="S164">
        <v>34061296</v>
      </c>
      <c r="T164">
        <v>34711534</v>
      </c>
      <c r="U164" t="s">
        <v>518</v>
      </c>
      <c r="V164">
        <v>1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63</v>
      </c>
      <c r="AI164" s="2">
        <v>30</v>
      </c>
      <c r="AJ164" s="2">
        <v>23</v>
      </c>
      <c r="AK164" s="2">
        <v>0</v>
      </c>
      <c r="AL164" s="2">
        <v>0</v>
      </c>
      <c r="AM164" s="2">
        <v>32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  <c r="BO164" s="2">
        <v>0</v>
      </c>
      <c r="BP164" s="2">
        <v>3</v>
      </c>
      <c r="BQ164" s="2">
        <v>1</v>
      </c>
      <c r="BR164" s="2">
        <v>1</v>
      </c>
      <c r="BS164" s="2">
        <v>0</v>
      </c>
      <c r="BT164" s="2">
        <v>0</v>
      </c>
      <c r="BU164" s="2">
        <v>2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>
        <v>0</v>
      </c>
      <c r="CE164" s="2">
        <v>0</v>
      </c>
      <c r="CF164" s="2">
        <v>0</v>
      </c>
      <c r="CG164" s="2">
        <v>0</v>
      </c>
      <c r="CH164" s="2">
        <v>0</v>
      </c>
      <c r="CI164" s="2">
        <v>0</v>
      </c>
      <c r="CJ164" s="2">
        <v>0</v>
      </c>
      <c r="CK164" s="2">
        <v>0</v>
      </c>
      <c r="CL164" s="2">
        <v>0</v>
      </c>
    </row>
    <row r="165" spans="1:90" x14ac:dyDescent="0.25">
      <c r="A165" t="s">
        <v>98</v>
      </c>
      <c r="B165">
        <v>10602</v>
      </c>
      <c r="C165" t="s">
        <v>171</v>
      </c>
      <c r="D165">
        <v>1</v>
      </c>
      <c r="E165">
        <v>11</v>
      </c>
      <c r="F165">
        <v>290749</v>
      </c>
      <c r="G165">
        <v>35290749</v>
      </c>
      <c r="H165" t="s">
        <v>475</v>
      </c>
      <c r="I165">
        <v>581</v>
      </c>
      <c r="J165" t="s">
        <v>302</v>
      </c>
      <c r="K165" t="s">
        <v>91</v>
      </c>
      <c r="L165">
        <v>1</v>
      </c>
      <c r="M165" t="s">
        <v>302</v>
      </c>
      <c r="N165">
        <v>9402060</v>
      </c>
      <c r="O165" t="s">
        <v>92</v>
      </c>
      <c r="P165" t="s">
        <v>476</v>
      </c>
      <c r="Q165">
        <v>88</v>
      </c>
      <c r="R165">
        <v>11</v>
      </c>
      <c r="S165">
        <v>48237456</v>
      </c>
      <c r="U165" t="s">
        <v>477</v>
      </c>
      <c r="V165">
        <v>1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117</v>
      </c>
      <c r="AI165" s="2">
        <v>117</v>
      </c>
      <c r="AJ165" s="2">
        <v>113</v>
      </c>
      <c r="AK165" s="2">
        <v>0</v>
      </c>
      <c r="AL165" s="2">
        <v>0</v>
      </c>
      <c r="AM165" s="2">
        <v>505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  <c r="BO165" s="2">
        <v>0</v>
      </c>
      <c r="BP165" s="2">
        <v>3</v>
      </c>
      <c r="BQ165" s="2">
        <v>3</v>
      </c>
      <c r="BR165" s="2">
        <v>3</v>
      </c>
      <c r="BS165" s="2">
        <v>0</v>
      </c>
      <c r="BT165" s="2">
        <v>0</v>
      </c>
      <c r="BU165" s="2">
        <v>31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>
        <v>0</v>
      </c>
      <c r="CE165" s="2">
        <v>0</v>
      </c>
      <c r="CF165" s="2">
        <v>0</v>
      </c>
      <c r="CG165" s="2">
        <v>0</v>
      </c>
      <c r="CH165" s="2">
        <v>0</v>
      </c>
      <c r="CI165" s="2">
        <v>0</v>
      </c>
      <c r="CJ165" s="2">
        <v>0</v>
      </c>
      <c r="CK165" s="2">
        <v>0</v>
      </c>
      <c r="CL165" s="2">
        <v>0</v>
      </c>
    </row>
    <row r="166" spans="1:90" x14ac:dyDescent="0.25">
      <c r="A166" t="s">
        <v>98</v>
      </c>
      <c r="B166">
        <v>10602</v>
      </c>
      <c r="C166" t="s">
        <v>171</v>
      </c>
      <c r="D166">
        <v>1</v>
      </c>
      <c r="E166">
        <v>11</v>
      </c>
      <c r="F166">
        <v>287994</v>
      </c>
      <c r="G166">
        <v>35287994</v>
      </c>
      <c r="H166" t="s">
        <v>907</v>
      </c>
      <c r="I166">
        <v>442</v>
      </c>
      <c r="J166" t="s">
        <v>171</v>
      </c>
      <c r="K166" t="s">
        <v>908</v>
      </c>
      <c r="L166">
        <v>1</v>
      </c>
      <c r="M166" t="s">
        <v>171</v>
      </c>
      <c r="N166">
        <v>9370530</v>
      </c>
      <c r="P166" t="s">
        <v>143</v>
      </c>
      <c r="Q166">
        <v>75</v>
      </c>
      <c r="R166">
        <v>11</v>
      </c>
      <c r="S166">
        <v>45134672</v>
      </c>
      <c r="T166">
        <v>45134693</v>
      </c>
      <c r="U166" t="s">
        <v>909</v>
      </c>
      <c r="V166">
        <v>1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618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>
        <v>0</v>
      </c>
      <c r="BM166" s="2">
        <v>0</v>
      </c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2">
        <v>0</v>
      </c>
      <c r="BT166" s="2">
        <v>0</v>
      </c>
      <c r="BU166" s="2">
        <v>36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>
        <v>0</v>
      </c>
      <c r="CE166" s="2">
        <v>0</v>
      </c>
      <c r="CF166" s="2">
        <v>0</v>
      </c>
      <c r="CG166" s="2">
        <v>0</v>
      </c>
      <c r="CH166" s="2">
        <v>0</v>
      </c>
      <c r="CI166" s="2">
        <v>0</v>
      </c>
      <c r="CJ166" s="2">
        <v>0</v>
      </c>
      <c r="CK166" s="2">
        <v>0</v>
      </c>
      <c r="CL166" s="2">
        <v>0</v>
      </c>
    </row>
    <row r="167" spans="1:90" x14ac:dyDescent="0.25">
      <c r="A167" t="s">
        <v>98</v>
      </c>
      <c r="B167">
        <v>10602</v>
      </c>
      <c r="C167" t="s">
        <v>171</v>
      </c>
      <c r="D167">
        <v>1</v>
      </c>
      <c r="E167">
        <v>11</v>
      </c>
      <c r="F167">
        <v>566585</v>
      </c>
      <c r="G167">
        <v>35566585</v>
      </c>
      <c r="H167" t="s">
        <v>855</v>
      </c>
      <c r="I167">
        <v>589</v>
      </c>
      <c r="J167" t="s">
        <v>188</v>
      </c>
      <c r="K167" t="s">
        <v>415</v>
      </c>
      <c r="L167">
        <v>1</v>
      </c>
      <c r="M167" t="s">
        <v>188</v>
      </c>
      <c r="N167">
        <v>9450000</v>
      </c>
      <c r="O167" t="s">
        <v>92</v>
      </c>
      <c r="P167" t="s">
        <v>856</v>
      </c>
      <c r="Q167">
        <v>777</v>
      </c>
      <c r="R167">
        <v>11</v>
      </c>
      <c r="S167">
        <v>48268332</v>
      </c>
      <c r="U167" t="s">
        <v>857</v>
      </c>
      <c r="V167">
        <v>1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77</v>
      </c>
      <c r="AI167" s="2">
        <v>38</v>
      </c>
      <c r="AJ167" s="2">
        <v>0</v>
      </c>
      <c r="AK167" s="2">
        <v>0</v>
      </c>
      <c r="AL167" s="2">
        <v>0</v>
      </c>
      <c r="AM167" s="2">
        <v>218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  <c r="BO167" s="2">
        <v>0</v>
      </c>
      <c r="BP167" s="2">
        <v>3</v>
      </c>
      <c r="BQ167" s="2">
        <v>1</v>
      </c>
      <c r="BR167" s="2">
        <v>0</v>
      </c>
      <c r="BS167" s="2">
        <v>0</v>
      </c>
      <c r="BT167" s="2">
        <v>0</v>
      </c>
      <c r="BU167" s="2">
        <v>15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>
        <v>0</v>
      </c>
      <c r="CE167" s="2">
        <v>0</v>
      </c>
      <c r="CF167" s="2">
        <v>0</v>
      </c>
      <c r="CG167" s="2">
        <v>0</v>
      </c>
      <c r="CH167" s="2">
        <v>0</v>
      </c>
      <c r="CI167" s="2">
        <v>0</v>
      </c>
      <c r="CJ167" s="2">
        <v>0</v>
      </c>
      <c r="CK167" s="2">
        <v>0</v>
      </c>
      <c r="CL167" s="2">
        <v>0</v>
      </c>
    </row>
    <row r="168" spans="1:90" x14ac:dyDescent="0.25">
      <c r="A168" t="s">
        <v>98</v>
      </c>
      <c r="B168">
        <v>21101</v>
      </c>
      <c r="C168" t="s">
        <v>234</v>
      </c>
      <c r="D168">
        <v>1</v>
      </c>
      <c r="E168">
        <v>11</v>
      </c>
      <c r="F168">
        <v>34794</v>
      </c>
      <c r="G168">
        <v>35034794</v>
      </c>
      <c r="H168" t="s">
        <v>235</v>
      </c>
      <c r="I168">
        <v>351</v>
      </c>
      <c r="J168" t="s">
        <v>236</v>
      </c>
      <c r="K168" t="s">
        <v>237</v>
      </c>
      <c r="L168">
        <v>1</v>
      </c>
      <c r="M168" t="s">
        <v>236</v>
      </c>
      <c r="N168">
        <v>11920000</v>
      </c>
      <c r="O168" t="s">
        <v>101</v>
      </c>
      <c r="P168" t="s">
        <v>238</v>
      </c>
      <c r="Q168" t="s">
        <v>239</v>
      </c>
      <c r="R168">
        <v>13</v>
      </c>
      <c r="S168">
        <v>38412424</v>
      </c>
      <c r="T168">
        <v>38441585</v>
      </c>
      <c r="U168" t="s">
        <v>240</v>
      </c>
      <c r="V168">
        <v>1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40</v>
      </c>
      <c r="AI168" s="2">
        <v>35</v>
      </c>
      <c r="AJ168" s="2">
        <v>20</v>
      </c>
      <c r="AK168" s="2">
        <v>0</v>
      </c>
      <c r="AL168" s="2">
        <v>0</v>
      </c>
      <c r="AM168" s="2">
        <v>186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0</v>
      </c>
      <c r="BN168" s="2">
        <v>0</v>
      </c>
      <c r="BO168" s="2">
        <v>0</v>
      </c>
      <c r="BP168" s="2">
        <v>1</v>
      </c>
      <c r="BQ168" s="2">
        <v>1</v>
      </c>
      <c r="BR168" s="2">
        <v>1</v>
      </c>
      <c r="BS168" s="2">
        <v>0</v>
      </c>
      <c r="BT168" s="2">
        <v>0</v>
      </c>
      <c r="BU168" s="2">
        <v>12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>
        <v>0</v>
      </c>
      <c r="CE168" s="2">
        <v>0</v>
      </c>
      <c r="CF168" s="2">
        <v>0</v>
      </c>
      <c r="CG168" s="2">
        <v>0</v>
      </c>
      <c r="CH168" s="2">
        <v>0</v>
      </c>
      <c r="CI168" s="2">
        <v>0</v>
      </c>
      <c r="CJ168" s="2">
        <v>0</v>
      </c>
      <c r="CK168" s="2">
        <v>0</v>
      </c>
      <c r="CL168" s="2">
        <v>0</v>
      </c>
    </row>
    <row r="169" spans="1:90" x14ac:dyDescent="0.25">
      <c r="A169" t="s">
        <v>98</v>
      </c>
      <c r="B169">
        <v>20909</v>
      </c>
      <c r="C169" t="s">
        <v>330</v>
      </c>
      <c r="D169">
        <v>1</v>
      </c>
      <c r="E169">
        <v>11</v>
      </c>
      <c r="F169">
        <v>299340</v>
      </c>
      <c r="G169">
        <v>35299340</v>
      </c>
      <c r="H169" t="s">
        <v>871</v>
      </c>
      <c r="I169">
        <v>690</v>
      </c>
      <c r="J169" t="s">
        <v>365</v>
      </c>
      <c r="K169" t="s">
        <v>366</v>
      </c>
      <c r="L169">
        <v>1</v>
      </c>
      <c r="M169" t="s">
        <v>365</v>
      </c>
      <c r="N169">
        <v>19280000</v>
      </c>
      <c r="P169" t="s">
        <v>872</v>
      </c>
      <c r="Q169">
        <v>506</v>
      </c>
      <c r="R169">
        <v>18</v>
      </c>
      <c r="S169">
        <v>32821682</v>
      </c>
      <c r="T169">
        <v>32821937</v>
      </c>
      <c r="U169" t="s">
        <v>873</v>
      </c>
      <c r="V169">
        <v>1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80</v>
      </c>
      <c r="AI169" s="2">
        <v>78</v>
      </c>
      <c r="AJ169" s="2">
        <v>68</v>
      </c>
      <c r="AK169" s="2">
        <v>0</v>
      </c>
      <c r="AL169" s="2">
        <v>0</v>
      </c>
      <c r="AM169" s="2">
        <v>281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>
        <v>0</v>
      </c>
      <c r="BM169" s="2">
        <v>0</v>
      </c>
      <c r="BN169" s="2">
        <v>0</v>
      </c>
      <c r="BO169" s="2">
        <v>0</v>
      </c>
      <c r="BP169" s="2">
        <v>3</v>
      </c>
      <c r="BQ169" s="2">
        <v>2</v>
      </c>
      <c r="BR169" s="2">
        <v>2</v>
      </c>
      <c r="BS169" s="2">
        <v>0</v>
      </c>
      <c r="BT169" s="2">
        <v>0</v>
      </c>
      <c r="BU169" s="2">
        <v>18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>
        <v>0</v>
      </c>
      <c r="CE169" s="2">
        <v>0</v>
      </c>
      <c r="CF169" s="2">
        <v>0</v>
      </c>
      <c r="CG169" s="2">
        <v>0</v>
      </c>
      <c r="CH169" s="2">
        <v>0</v>
      </c>
      <c r="CI169" s="2">
        <v>0</v>
      </c>
      <c r="CJ169" s="2">
        <v>0</v>
      </c>
      <c r="CK169" s="2">
        <v>0</v>
      </c>
      <c r="CL169" s="2">
        <v>0</v>
      </c>
    </row>
    <row r="170" spans="1:90" x14ac:dyDescent="0.25">
      <c r="A170" t="s">
        <v>98</v>
      </c>
      <c r="B170">
        <v>10501</v>
      </c>
      <c r="C170" t="s">
        <v>187</v>
      </c>
      <c r="D170">
        <v>1</v>
      </c>
      <c r="E170">
        <v>11</v>
      </c>
      <c r="F170">
        <v>6609</v>
      </c>
      <c r="G170">
        <v>35006609</v>
      </c>
      <c r="H170" t="s">
        <v>573</v>
      </c>
      <c r="I170">
        <v>454</v>
      </c>
      <c r="J170" t="s">
        <v>187</v>
      </c>
      <c r="K170" t="s">
        <v>574</v>
      </c>
      <c r="L170">
        <v>1</v>
      </c>
      <c r="M170" t="s">
        <v>187</v>
      </c>
      <c r="N170">
        <v>8715130</v>
      </c>
      <c r="P170" t="s">
        <v>575</v>
      </c>
      <c r="Q170">
        <v>30</v>
      </c>
      <c r="R170">
        <v>11</v>
      </c>
      <c r="S170">
        <v>47991511</v>
      </c>
      <c r="T170">
        <v>47997021</v>
      </c>
      <c r="U170" t="s">
        <v>576</v>
      </c>
      <c r="V170">
        <v>1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279</v>
      </c>
      <c r="AI170" s="2">
        <v>267</v>
      </c>
      <c r="AJ170" s="2">
        <v>269</v>
      </c>
      <c r="AK170" s="2">
        <v>0</v>
      </c>
      <c r="AL170" s="2">
        <v>0</v>
      </c>
      <c r="AM170" s="2">
        <v>1118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  <c r="BO170" s="2">
        <v>0</v>
      </c>
      <c r="BP170" s="2">
        <v>7</v>
      </c>
      <c r="BQ170" s="2">
        <v>7</v>
      </c>
      <c r="BR170" s="2">
        <v>7</v>
      </c>
      <c r="BS170" s="2">
        <v>0</v>
      </c>
      <c r="BT170" s="2">
        <v>0</v>
      </c>
      <c r="BU170" s="2">
        <v>61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>
        <v>0</v>
      </c>
      <c r="CE170" s="2">
        <v>0</v>
      </c>
      <c r="CF170" s="2">
        <v>0</v>
      </c>
      <c r="CG170" s="2">
        <v>0</v>
      </c>
      <c r="CH170" s="2">
        <v>0</v>
      </c>
      <c r="CI170" s="2">
        <v>0</v>
      </c>
      <c r="CJ170" s="2">
        <v>0</v>
      </c>
      <c r="CK170" s="2">
        <v>0</v>
      </c>
      <c r="CL170" s="2">
        <v>0</v>
      </c>
    </row>
    <row r="171" spans="1:90" x14ac:dyDescent="0.25">
      <c r="A171" t="s">
        <v>98</v>
      </c>
      <c r="B171">
        <v>20409</v>
      </c>
      <c r="C171" t="s">
        <v>122</v>
      </c>
      <c r="D171">
        <v>1</v>
      </c>
      <c r="E171">
        <v>11</v>
      </c>
      <c r="F171">
        <v>433871</v>
      </c>
      <c r="G171">
        <v>35433871</v>
      </c>
      <c r="H171" t="s">
        <v>1037</v>
      </c>
      <c r="I171">
        <v>455</v>
      </c>
      <c r="J171" t="s">
        <v>123</v>
      </c>
      <c r="K171" t="s">
        <v>1038</v>
      </c>
      <c r="L171">
        <v>1</v>
      </c>
      <c r="M171" t="s">
        <v>124</v>
      </c>
      <c r="N171">
        <v>13848114</v>
      </c>
      <c r="O171" t="s">
        <v>92</v>
      </c>
      <c r="P171" t="s">
        <v>1039</v>
      </c>
      <c r="Q171">
        <v>350</v>
      </c>
      <c r="R171">
        <v>19</v>
      </c>
      <c r="S171">
        <v>38311131</v>
      </c>
      <c r="T171">
        <v>38312890</v>
      </c>
      <c r="U171" t="s">
        <v>1040</v>
      </c>
      <c r="V171">
        <v>1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119</v>
      </c>
      <c r="AI171" s="2">
        <v>79</v>
      </c>
      <c r="AJ171" s="2">
        <v>95</v>
      </c>
      <c r="AK171" s="2">
        <v>0</v>
      </c>
      <c r="AL171" s="2">
        <v>0</v>
      </c>
      <c r="AM171" s="2">
        <v>239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  <c r="BO171" s="2">
        <v>0</v>
      </c>
      <c r="BP171" s="2">
        <v>3</v>
      </c>
      <c r="BQ171" s="2">
        <v>2</v>
      </c>
      <c r="BR171" s="2">
        <v>3</v>
      </c>
      <c r="BS171" s="2">
        <v>0</v>
      </c>
      <c r="BT171" s="2">
        <v>0</v>
      </c>
      <c r="BU171" s="2">
        <v>15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>
        <v>0</v>
      </c>
      <c r="CE171" s="2">
        <v>0</v>
      </c>
      <c r="CF171" s="2">
        <v>0</v>
      </c>
      <c r="CG171" s="2">
        <v>0</v>
      </c>
      <c r="CH171" s="2">
        <v>0</v>
      </c>
      <c r="CI171" s="2">
        <v>0</v>
      </c>
      <c r="CJ171" s="2">
        <v>0</v>
      </c>
      <c r="CK171" s="2">
        <v>0</v>
      </c>
      <c r="CL171" s="2">
        <v>0</v>
      </c>
    </row>
    <row r="172" spans="1:90" x14ac:dyDescent="0.25">
      <c r="A172" t="s">
        <v>98</v>
      </c>
      <c r="B172">
        <v>20409</v>
      </c>
      <c r="C172" t="s">
        <v>122</v>
      </c>
      <c r="D172">
        <v>1</v>
      </c>
      <c r="E172">
        <v>11</v>
      </c>
      <c r="F172">
        <v>17589</v>
      </c>
      <c r="G172">
        <v>35017589</v>
      </c>
      <c r="H172" t="s">
        <v>1088</v>
      </c>
      <c r="I172">
        <v>168</v>
      </c>
      <c r="J172" t="s">
        <v>169</v>
      </c>
      <c r="K172" t="s">
        <v>91</v>
      </c>
      <c r="L172">
        <v>1</v>
      </c>
      <c r="M172" t="s">
        <v>169</v>
      </c>
      <c r="N172">
        <v>13900372</v>
      </c>
      <c r="O172" t="s">
        <v>92</v>
      </c>
      <c r="P172" t="s">
        <v>484</v>
      </c>
      <c r="Q172">
        <v>299</v>
      </c>
      <c r="R172">
        <v>19</v>
      </c>
      <c r="S172">
        <v>38072288</v>
      </c>
      <c r="T172">
        <v>38081016</v>
      </c>
      <c r="U172" t="s">
        <v>1089</v>
      </c>
      <c r="V172">
        <v>1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239</v>
      </c>
      <c r="AI172" s="2">
        <v>236</v>
      </c>
      <c r="AJ172" s="2">
        <v>234</v>
      </c>
      <c r="AK172" s="2">
        <v>0</v>
      </c>
      <c r="AL172" s="2">
        <v>0</v>
      </c>
      <c r="AM172" s="2">
        <v>1031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>
        <v>0</v>
      </c>
      <c r="BM172" s="2">
        <v>0</v>
      </c>
      <c r="BN172" s="2">
        <v>0</v>
      </c>
      <c r="BO172" s="2">
        <v>0</v>
      </c>
      <c r="BP172" s="2">
        <v>6</v>
      </c>
      <c r="BQ172" s="2">
        <v>6</v>
      </c>
      <c r="BR172" s="2">
        <v>7</v>
      </c>
      <c r="BS172" s="2">
        <v>0</v>
      </c>
      <c r="BT172" s="2">
        <v>0</v>
      </c>
      <c r="BU172" s="2">
        <v>62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>
        <v>0</v>
      </c>
      <c r="CE172" s="2">
        <v>0</v>
      </c>
      <c r="CF172" s="2">
        <v>0</v>
      </c>
      <c r="CG172" s="2">
        <v>0</v>
      </c>
      <c r="CH172" s="2">
        <v>0</v>
      </c>
      <c r="CI172" s="2">
        <v>0</v>
      </c>
      <c r="CJ172" s="2">
        <v>0</v>
      </c>
      <c r="CK172" s="2">
        <v>0</v>
      </c>
      <c r="CL172" s="2">
        <v>0</v>
      </c>
    </row>
    <row r="173" spans="1:90" x14ac:dyDescent="0.25">
      <c r="A173" t="s">
        <v>98</v>
      </c>
      <c r="B173">
        <v>20409</v>
      </c>
      <c r="C173" t="s">
        <v>122</v>
      </c>
      <c r="D173">
        <v>1</v>
      </c>
      <c r="E173">
        <v>11</v>
      </c>
      <c r="F173">
        <v>434589</v>
      </c>
      <c r="G173">
        <v>35434589</v>
      </c>
      <c r="H173" t="s">
        <v>995</v>
      </c>
      <c r="I173">
        <v>374</v>
      </c>
      <c r="J173" t="s">
        <v>273</v>
      </c>
      <c r="K173" t="s">
        <v>679</v>
      </c>
      <c r="L173">
        <v>1</v>
      </c>
      <c r="M173" t="s">
        <v>273</v>
      </c>
      <c r="N173">
        <v>13972180</v>
      </c>
      <c r="O173" t="s">
        <v>92</v>
      </c>
      <c r="P173" t="s">
        <v>996</v>
      </c>
      <c r="Q173">
        <v>630</v>
      </c>
      <c r="R173">
        <v>19</v>
      </c>
      <c r="S173">
        <v>38134548</v>
      </c>
      <c r="T173">
        <v>38431171</v>
      </c>
      <c r="U173" t="s">
        <v>997</v>
      </c>
      <c r="V173">
        <v>1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120</v>
      </c>
      <c r="AI173" s="2">
        <v>116</v>
      </c>
      <c r="AJ173" s="2">
        <v>113</v>
      </c>
      <c r="AK173" s="2">
        <v>0</v>
      </c>
      <c r="AL173" s="2">
        <v>0</v>
      </c>
      <c r="AM173" s="2">
        <v>382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>
        <v>0</v>
      </c>
      <c r="BM173" s="2">
        <v>0</v>
      </c>
      <c r="BN173" s="2">
        <v>0</v>
      </c>
      <c r="BO173" s="2">
        <v>0</v>
      </c>
      <c r="BP173" s="2">
        <v>3</v>
      </c>
      <c r="BQ173" s="2">
        <v>3</v>
      </c>
      <c r="BR173" s="2">
        <v>3</v>
      </c>
      <c r="BS173" s="2">
        <v>0</v>
      </c>
      <c r="BT173" s="2">
        <v>0</v>
      </c>
      <c r="BU173" s="2">
        <v>27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>
        <v>0</v>
      </c>
      <c r="CE173" s="2">
        <v>0</v>
      </c>
      <c r="CF173" s="2">
        <v>0</v>
      </c>
      <c r="CG173" s="2">
        <v>0</v>
      </c>
      <c r="CH173" s="2">
        <v>0</v>
      </c>
      <c r="CI173" s="2">
        <v>0</v>
      </c>
      <c r="CJ173" s="2">
        <v>0</v>
      </c>
      <c r="CK173" s="2">
        <v>0</v>
      </c>
      <c r="CL173" s="2">
        <v>0</v>
      </c>
    </row>
    <row r="174" spans="1:90" x14ac:dyDescent="0.25">
      <c r="A174" t="s">
        <v>98</v>
      </c>
      <c r="B174">
        <v>20409</v>
      </c>
      <c r="C174" t="s">
        <v>122</v>
      </c>
      <c r="D174">
        <v>1</v>
      </c>
      <c r="E174">
        <v>11</v>
      </c>
      <c r="F174">
        <v>20643</v>
      </c>
      <c r="G174">
        <v>35020643</v>
      </c>
      <c r="H174" t="s">
        <v>1159</v>
      </c>
      <c r="I174">
        <v>456</v>
      </c>
      <c r="J174" t="s">
        <v>122</v>
      </c>
      <c r="K174" t="s">
        <v>1160</v>
      </c>
      <c r="L174">
        <v>1</v>
      </c>
      <c r="M174" t="s">
        <v>122</v>
      </c>
      <c r="N174">
        <v>13801005</v>
      </c>
      <c r="O174" t="s">
        <v>92</v>
      </c>
      <c r="P174" t="s">
        <v>1161</v>
      </c>
      <c r="Q174">
        <v>237</v>
      </c>
      <c r="R174">
        <v>19</v>
      </c>
      <c r="S174">
        <v>38054352</v>
      </c>
      <c r="T174">
        <v>38620177</v>
      </c>
      <c r="U174" t="s">
        <v>1162</v>
      </c>
      <c r="V174">
        <v>1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203</v>
      </c>
      <c r="AI174" s="2">
        <v>200</v>
      </c>
      <c r="AJ174" s="2">
        <v>226</v>
      </c>
      <c r="AK174" s="2">
        <v>0</v>
      </c>
      <c r="AL174" s="2">
        <v>0</v>
      </c>
      <c r="AM174" s="2">
        <v>862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  <c r="BO174" s="2">
        <v>0</v>
      </c>
      <c r="BP174" s="2">
        <v>6</v>
      </c>
      <c r="BQ174" s="2">
        <v>6</v>
      </c>
      <c r="BR174" s="2">
        <v>7</v>
      </c>
      <c r="BS174" s="2">
        <v>0</v>
      </c>
      <c r="BT174" s="2">
        <v>0</v>
      </c>
      <c r="BU174" s="2">
        <v>45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>
        <v>0</v>
      </c>
      <c r="CE174" s="2">
        <v>0</v>
      </c>
      <c r="CF174" s="2">
        <v>0</v>
      </c>
      <c r="CG174" s="2">
        <v>0</v>
      </c>
      <c r="CH174" s="2">
        <v>0</v>
      </c>
      <c r="CI174" s="2">
        <v>0</v>
      </c>
      <c r="CJ174" s="2">
        <v>0</v>
      </c>
      <c r="CK174" s="2">
        <v>0</v>
      </c>
      <c r="CL174" s="2">
        <v>0</v>
      </c>
    </row>
    <row r="175" spans="1:90" x14ac:dyDescent="0.25">
      <c r="A175" t="s">
        <v>98</v>
      </c>
      <c r="B175">
        <v>10101</v>
      </c>
      <c r="C175" t="s">
        <v>107</v>
      </c>
      <c r="D175">
        <v>1</v>
      </c>
      <c r="E175">
        <v>11</v>
      </c>
      <c r="F175">
        <v>461532</v>
      </c>
      <c r="G175">
        <v>35461532</v>
      </c>
      <c r="H175" t="s">
        <v>912</v>
      </c>
      <c r="I175">
        <v>100</v>
      </c>
      <c r="J175" t="s">
        <v>108</v>
      </c>
      <c r="K175" t="s">
        <v>334</v>
      </c>
      <c r="L175">
        <v>61</v>
      </c>
      <c r="M175" t="s">
        <v>272</v>
      </c>
      <c r="N175">
        <v>2945040</v>
      </c>
      <c r="O175" t="s">
        <v>92</v>
      </c>
      <c r="P175" t="s">
        <v>913</v>
      </c>
      <c r="Q175" t="s">
        <v>114</v>
      </c>
      <c r="R175">
        <v>11</v>
      </c>
      <c r="S175">
        <v>39720333</v>
      </c>
      <c r="U175" t="s">
        <v>914</v>
      </c>
      <c r="V175">
        <v>1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119</v>
      </c>
      <c r="AI175" s="2">
        <v>132</v>
      </c>
      <c r="AJ175" s="2">
        <v>108</v>
      </c>
      <c r="AK175" s="2">
        <v>0</v>
      </c>
      <c r="AL175" s="2">
        <v>0</v>
      </c>
      <c r="AM175" s="2">
        <v>339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>
        <v>0</v>
      </c>
      <c r="BM175" s="2">
        <v>0</v>
      </c>
      <c r="BN175" s="2">
        <v>0</v>
      </c>
      <c r="BO175" s="2">
        <v>0</v>
      </c>
      <c r="BP175" s="2">
        <v>3</v>
      </c>
      <c r="BQ175" s="2">
        <v>4</v>
      </c>
      <c r="BR175" s="2">
        <v>4</v>
      </c>
      <c r="BS175" s="2">
        <v>0</v>
      </c>
      <c r="BT175" s="2">
        <v>0</v>
      </c>
      <c r="BU175" s="2">
        <v>20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>
        <v>0</v>
      </c>
      <c r="CE175" s="2">
        <v>0</v>
      </c>
      <c r="CF175" s="2">
        <v>0</v>
      </c>
      <c r="CG175" s="2">
        <v>0</v>
      </c>
      <c r="CH175" s="2">
        <v>0</v>
      </c>
      <c r="CI175" s="2">
        <v>0</v>
      </c>
      <c r="CJ175" s="2">
        <v>0</v>
      </c>
      <c r="CK175" s="2">
        <v>0</v>
      </c>
      <c r="CL175" s="2">
        <v>0</v>
      </c>
    </row>
    <row r="176" spans="1:90" x14ac:dyDescent="0.25">
      <c r="A176" t="s">
        <v>98</v>
      </c>
      <c r="B176">
        <v>10101</v>
      </c>
      <c r="C176" t="s">
        <v>107</v>
      </c>
      <c r="D176">
        <v>1</v>
      </c>
      <c r="E176">
        <v>11</v>
      </c>
      <c r="F176">
        <v>439447</v>
      </c>
      <c r="G176">
        <v>35439447</v>
      </c>
      <c r="H176" t="s">
        <v>1137</v>
      </c>
      <c r="I176">
        <v>100</v>
      </c>
      <c r="J176" t="s">
        <v>108</v>
      </c>
      <c r="K176" t="s">
        <v>572</v>
      </c>
      <c r="L176">
        <v>61</v>
      </c>
      <c r="M176" t="s">
        <v>272</v>
      </c>
      <c r="N176">
        <v>5207000</v>
      </c>
      <c r="O176" t="s">
        <v>92</v>
      </c>
      <c r="P176" t="s">
        <v>444</v>
      </c>
      <c r="Q176" t="s">
        <v>114</v>
      </c>
      <c r="R176">
        <v>11</v>
      </c>
      <c r="S176">
        <v>39178263</v>
      </c>
      <c r="T176">
        <v>39178751</v>
      </c>
      <c r="U176" t="s">
        <v>1138</v>
      </c>
      <c r="V176">
        <v>1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117</v>
      </c>
      <c r="AI176" s="2">
        <v>107</v>
      </c>
      <c r="AJ176" s="2">
        <v>107</v>
      </c>
      <c r="AK176" s="2">
        <v>0</v>
      </c>
      <c r="AL176" s="2">
        <v>0</v>
      </c>
      <c r="AM176" s="2">
        <v>478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  <c r="BO176" s="2">
        <v>0</v>
      </c>
      <c r="BP176" s="2">
        <v>3</v>
      </c>
      <c r="BQ176" s="2">
        <v>4</v>
      </c>
      <c r="BR176" s="2">
        <v>4</v>
      </c>
      <c r="BS176" s="2">
        <v>0</v>
      </c>
      <c r="BT176" s="2">
        <v>0</v>
      </c>
      <c r="BU176" s="2">
        <v>30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>
        <v>0</v>
      </c>
      <c r="CE176" s="2">
        <v>0</v>
      </c>
      <c r="CF176" s="2">
        <v>0</v>
      </c>
      <c r="CG176" s="2">
        <v>0</v>
      </c>
      <c r="CH176" s="2">
        <v>0</v>
      </c>
      <c r="CI176" s="2">
        <v>0</v>
      </c>
      <c r="CJ176" s="2">
        <v>0</v>
      </c>
      <c r="CK176" s="2">
        <v>0</v>
      </c>
      <c r="CL176" s="2">
        <v>0</v>
      </c>
    </row>
    <row r="177" spans="1:90" x14ac:dyDescent="0.25">
      <c r="A177" t="s">
        <v>98</v>
      </c>
      <c r="B177">
        <v>10101</v>
      </c>
      <c r="C177" t="s">
        <v>107</v>
      </c>
      <c r="D177">
        <v>1</v>
      </c>
      <c r="E177">
        <v>11</v>
      </c>
      <c r="F177">
        <v>438480</v>
      </c>
      <c r="G177">
        <v>35438480</v>
      </c>
      <c r="H177" t="s">
        <v>735</v>
      </c>
      <c r="I177">
        <v>100</v>
      </c>
      <c r="J177" t="s">
        <v>108</v>
      </c>
      <c r="K177" t="s">
        <v>180</v>
      </c>
      <c r="L177">
        <v>42</v>
      </c>
      <c r="M177" t="s">
        <v>180</v>
      </c>
      <c r="N177">
        <v>2998060</v>
      </c>
      <c r="O177" t="s">
        <v>92</v>
      </c>
      <c r="P177" t="s">
        <v>736</v>
      </c>
      <c r="Q177">
        <v>401</v>
      </c>
      <c r="R177">
        <v>11</v>
      </c>
      <c r="S177">
        <v>39417242</v>
      </c>
      <c r="U177" t="s">
        <v>737</v>
      </c>
      <c r="V177">
        <v>1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120</v>
      </c>
      <c r="AI177" s="2">
        <v>117</v>
      </c>
      <c r="AJ177" s="2">
        <v>118</v>
      </c>
      <c r="AK177" s="2">
        <v>0</v>
      </c>
      <c r="AL177" s="2">
        <v>0</v>
      </c>
      <c r="AM177" s="2">
        <v>630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>
        <v>0</v>
      </c>
      <c r="BM177" s="2">
        <v>0</v>
      </c>
      <c r="BN177" s="2">
        <v>0</v>
      </c>
      <c r="BO177" s="2">
        <v>0</v>
      </c>
      <c r="BP177" s="2">
        <v>3</v>
      </c>
      <c r="BQ177" s="2">
        <v>3</v>
      </c>
      <c r="BR177" s="2">
        <v>3</v>
      </c>
      <c r="BS177" s="2">
        <v>0</v>
      </c>
      <c r="BT177" s="2">
        <v>0</v>
      </c>
      <c r="BU177" s="2">
        <v>35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>
        <v>0</v>
      </c>
      <c r="CE177" s="2">
        <v>0</v>
      </c>
      <c r="CF177" s="2">
        <v>0</v>
      </c>
      <c r="CG177" s="2">
        <v>0</v>
      </c>
      <c r="CH177" s="2">
        <v>0</v>
      </c>
      <c r="CI177" s="2">
        <v>0</v>
      </c>
      <c r="CJ177" s="2">
        <v>0</v>
      </c>
      <c r="CK177" s="2">
        <v>0</v>
      </c>
      <c r="CL177" s="2">
        <v>0</v>
      </c>
    </row>
    <row r="178" spans="1:90" x14ac:dyDescent="0.25">
      <c r="A178" t="s">
        <v>98</v>
      </c>
      <c r="B178">
        <v>10101</v>
      </c>
      <c r="C178" t="s">
        <v>107</v>
      </c>
      <c r="D178">
        <v>1</v>
      </c>
      <c r="E178">
        <v>11</v>
      </c>
      <c r="F178">
        <v>439083</v>
      </c>
      <c r="G178">
        <v>35439083</v>
      </c>
      <c r="H178" t="s">
        <v>960</v>
      </c>
      <c r="I178">
        <v>100</v>
      </c>
      <c r="J178" t="s">
        <v>108</v>
      </c>
      <c r="K178" t="s">
        <v>635</v>
      </c>
      <c r="L178">
        <v>61</v>
      </c>
      <c r="M178" t="s">
        <v>272</v>
      </c>
      <c r="N178">
        <v>2810000</v>
      </c>
      <c r="O178" t="s">
        <v>101</v>
      </c>
      <c r="P178" t="s">
        <v>429</v>
      </c>
      <c r="Q178">
        <v>3611</v>
      </c>
      <c r="R178">
        <v>11</v>
      </c>
      <c r="S178">
        <v>39791061</v>
      </c>
      <c r="T178">
        <v>39791120</v>
      </c>
      <c r="U178" t="s">
        <v>961</v>
      </c>
      <c r="V178">
        <v>1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78</v>
      </c>
      <c r="AI178" s="2">
        <v>77</v>
      </c>
      <c r="AJ178" s="2">
        <v>106</v>
      </c>
      <c r="AK178" s="2">
        <v>0</v>
      </c>
      <c r="AL178" s="2">
        <v>0</v>
      </c>
      <c r="AM178" s="2">
        <v>312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  <c r="BO178" s="2">
        <v>0</v>
      </c>
      <c r="BP178" s="2">
        <v>3</v>
      </c>
      <c r="BQ178" s="2">
        <v>2</v>
      </c>
      <c r="BR178" s="2">
        <v>3</v>
      </c>
      <c r="BS178" s="2">
        <v>0</v>
      </c>
      <c r="BT178" s="2">
        <v>0</v>
      </c>
      <c r="BU178" s="2">
        <v>20</v>
      </c>
      <c r="BV178" s="2">
        <v>0</v>
      </c>
      <c r="BW178" s="2">
        <v>0</v>
      </c>
      <c r="BX178" s="2">
        <v>0</v>
      </c>
      <c r="BY178" s="2">
        <v>0</v>
      </c>
      <c r="BZ178" s="2">
        <v>0</v>
      </c>
      <c r="CA178" s="2">
        <v>0</v>
      </c>
      <c r="CB178" s="2">
        <v>0</v>
      </c>
      <c r="CC178" s="2">
        <v>0</v>
      </c>
      <c r="CD178" s="2">
        <v>0</v>
      </c>
      <c r="CE178" s="2">
        <v>0</v>
      </c>
      <c r="CF178" s="2">
        <v>0</v>
      </c>
      <c r="CG178" s="2">
        <v>0</v>
      </c>
      <c r="CH178" s="2">
        <v>0</v>
      </c>
      <c r="CI178" s="2">
        <v>0</v>
      </c>
      <c r="CJ178" s="2">
        <v>0</v>
      </c>
      <c r="CK178" s="2">
        <v>0</v>
      </c>
      <c r="CL178" s="2">
        <v>0</v>
      </c>
    </row>
    <row r="179" spans="1:90" x14ac:dyDescent="0.25">
      <c r="A179" t="s">
        <v>98</v>
      </c>
      <c r="B179">
        <v>10704</v>
      </c>
      <c r="C179" t="s">
        <v>110</v>
      </c>
      <c r="D179">
        <v>1</v>
      </c>
      <c r="E179">
        <v>11</v>
      </c>
      <c r="F179">
        <v>295012</v>
      </c>
      <c r="G179">
        <v>35295012</v>
      </c>
      <c r="H179" t="s">
        <v>1193</v>
      </c>
      <c r="I179">
        <v>492</v>
      </c>
      <c r="J179" t="s">
        <v>110</v>
      </c>
      <c r="K179" t="s">
        <v>794</v>
      </c>
      <c r="L179">
        <v>1</v>
      </c>
      <c r="M179" t="s">
        <v>110</v>
      </c>
      <c r="N179">
        <v>6233160</v>
      </c>
      <c r="O179" t="s">
        <v>92</v>
      </c>
      <c r="P179" t="s">
        <v>926</v>
      </c>
      <c r="Q179">
        <v>155</v>
      </c>
      <c r="R179">
        <v>11</v>
      </c>
      <c r="S179">
        <v>36834309</v>
      </c>
      <c r="T179">
        <v>36854945</v>
      </c>
      <c r="U179" t="s">
        <v>1194</v>
      </c>
      <c r="V179">
        <v>1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159</v>
      </c>
      <c r="AI179" s="2">
        <v>157</v>
      </c>
      <c r="AJ179" s="2">
        <v>153</v>
      </c>
      <c r="AK179" s="2">
        <v>0</v>
      </c>
      <c r="AL179" s="2">
        <v>0</v>
      </c>
      <c r="AM179" s="2">
        <v>852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  <c r="BO179" s="2">
        <v>0</v>
      </c>
      <c r="BP179" s="2">
        <v>5</v>
      </c>
      <c r="BQ179" s="2">
        <v>4</v>
      </c>
      <c r="BR179" s="2">
        <v>5</v>
      </c>
      <c r="BS179" s="2">
        <v>0</v>
      </c>
      <c r="BT179" s="2">
        <v>0</v>
      </c>
      <c r="BU179" s="2">
        <v>47</v>
      </c>
      <c r="BV179" s="2">
        <v>0</v>
      </c>
      <c r="BW179" s="2">
        <v>0</v>
      </c>
      <c r="BX179" s="2">
        <v>0</v>
      </c>
      <c r="BY179" s="2">
        <v>0</v>
      </c>
      <c r="BZ179" s="2">
        <v>0</v>
      </c>
      <c r="CA179" s="2">
        <v>0</v>
      </c>
      <c r="CB179" s="2">
        <v>0</v>
      </c>
      <c r="CC179" s="2">
        <v>0</v>
      </c>
      <c r="CD179" s="2">
        <v>0</v>
      </c>
      <c r="CE179" s="2">
        <v>0</v>
      </c>
      <c r="CF179" s="2">
        <v>0</v>
      </c>
      <c r="CG179" s="2">
        <v>0</v>
      </c>
      <c r="CH179" s="2">
        <v>0</v>
      </c>
      <c r="CI179" s="2">
        <v>0</v>
      </c>
      <c r="CJ179" s="2">
        <v>0</v>
      </c>
      <c r="CK179" s="2">
        <v>0</v>
      </c>
      <c r="CL179" s="2">
        <v>0</v>
      </c>
    </row>
    <row r="180" spans="1:90" x14ac:dyDescent="0.25">
      <c r="A180" t="s">
        <v>98</v>
      </c>
      <c r="B180">
        <v>10704</v>
      </c>
      <c r="C180" t="s">
        <v>110</v>
      </c>
      <c r="D180">
        <v>1</v>
      </c>
      <c r="E180">
        <v>11</v>
      </c>
      <c r="F180">
        <v>446105</v>
      </c>
      <c r="G180">
        <v>35446105</v>
      </c>
      <c r="H180" t="s">
        <v>1274</v>
      </c>
      <c r="I180">
        <v>492</v>
      </c>
      <c r="J180" t="s">
        <v>110</v>
      </c>
      <c r="K180" t="s">
        <v>666</v>
      </c>
      <c r="L180">
        <v>1</v>
      </c>
      <c r="M180" t="s">
        <v>110</v>
      </c>
      <c r="N180">
        <v>6296220</v>
      </c>
      <c r="O180" t="s">
        <v>92</v>
      </c>
      <c r="P180" t="s">
        <v>1060</v>
      </c>
      <c r="Q180">
        <v>30</v>
      </c>
      <c r="R180">
        <v>11</v>
      </c>
      <c r="S180">
        <v>36025441</v>
      </c>
      <c r="U180" t="s">
        <v>1275</v>
      </c>
      <c r="V180">
        <v>1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237</v>
      </c>
      <c r="AI180" s="2">
        <v>210</v>
      </c>
      <c r="AJ180" s="2">
        <v>202</v>
      </c>
      <c r="AK180" s="2">
        <v>0</v>
      </c>
      <c r="AL180" s="2">
        <v>0</v>
      </c>
      <c r="AM180" s="2">
        <v>670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>
        <v>0</v>
      </c>
      <c r="BM180" s="2">
        <v>0</v>
      </c>
      <c r="BN180" s="2">
        <v>0</v>
      </c>
      <c r="BO180" s="2">
        <v>0</v>
      </c>
      <c r="BP180" s="2">
        <v>6</v>
      </c>
      <c r="BQ180" s="2">
        <v>6</v>
      </c>
      <c r="BR180" s="2">
        <v>6</v>
      </c>
      <c r="BS180" s="2">
        <v>0</v>
      </c>
      <c r="BT180" s="2">
        <v>0</v>
      </c>
      <c r="BU180" s="2">
        <v>40</v>
      </c>
      <c r="BV180" s="2">
        <v>0</v>
      </c>
      <c r="BW180" s="2">
        <v>0</v>
      </c>
      <c r="BX180" s="2">
        <v>0</v>
      </c>
      <c r="BY180" s="2">
        <v>0</v>
      </c>
      <c r="BZ180" s="2">
        <v>0</v>
      </c>
      <c r="CA180" s="2">
        <v>0</v>
      </c>
      <c r="CB180" s="2">
        <v>0</v>
      </c>
      <c r="CC180" s="2">
        <v>0</v>
      </c>
      <c r="CD180" s="2">
        <v>0</v>
      </c>
      <c r="CE180" s="2">
        <v>0</v>
      </c>
      <c r="CF180" s="2">
        <v>0</v>
      </c>
      <c r="CG180" s="2">
        <v>0</v>
      </c>
      <c r="CH180" s="2">
        <v>0</v>
      </c>
      <c r="CI180" s="2">
        <v>0</v>
      </c>
      <c r="CJ180" s="2">
        <v>0</v>
      </c>
      <c r="CK180" s="2">
        <v>0</v>
      </c>
      <c r="CL180" s="2">
        <v>0</v>
      </c>
    </row>
    <row r="181" spans="1:90" x14ac:dyDescent="0.25">
      <c r="A181" t="s">
        <v>98</v>
      </c>
      <c r="B181">
        <v>21004</v>
      </c>
      <c r="C181" t="s">
        <v>208</v>
      </c>
      <c r="D181">
        <v>1</v>
      </c>
      <c r="E181">
        <v>11</v>
      </c>
      <c r="F181">
        <v>33935</v>
      </c>
      <c r="G181">
        <v>35033935</v>
      </c>
      <c r="H181" t="s">
        <v>1134</v>
      </c>
      <c r="I181">
        <v>495</v>
      </c>
      <c r="J181" t="s">
        <v>208</v>
      </c>
      <c r="K181" t="s">
        <v>213</v>
      </c>
      <c r="L181">
        <v>1</v>
      </c>
      <c r="M181" t="s">
        <v>208</v>
      </c>
      <c r="N181">
        <v>19907000</v>
      </c>
      <c r="O181" t="s">
        <v>101</v>
      </c>
      <c r="P181" t="s">
        <v>1135</v>
      </c>
      <c r="Q181">
        <v>913</v>
      </c>
      <c r="R181">
        <v>14</v>
      </c>
      <c r="S181">
        <v>33224531</v>
      </c>
      <c r="T181">
        <v>33224908</v>
      </c>
      <c r="U181" t="s">
        <v>1136</v>
      </c>
      <c r="V181">
        <v>1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154</v>
      </c>
      <c r="AI181" s="2">
        <v>145</v>
      </c>
      <c r="AJ181" s="2">
        <v>145</v>
      </c>
      <c r="AK181" s="2">
        <v>0</v>
      </c>
      <c r="AL181" s="2">
        <v>0</v>
      </c>
      <c r="AM181" s="2">
        <v>775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>
        <v>0</v>
      </c>
      <c r="BM181" s="2">
        <v>0</v>
      </c>
      <c r="BN181" s="2">
        <v>0</v>
      </c>
      <c r="BO181" s="2">
        <v>0</v>
      </c>
      <c r="BP181" s="2">
        <v>4</v>
      </c>
      <c r="BQ181" s="2">
        <v>4</v>
      </c>
      <c r="BR181" s="2">
        <v>4</v>
      </c>
      <c r="BS181" s="2">
        <v>0</v>
      </c>
      <c r="BT181" s="2">
        <v>0</v>
      </c>
      <c r="BU181" s="2">
        <v>56</v>
      </c>
      <c r="BV181" s="2">
        <v>0</v>
      </c>
      <c r="BW181" s="2">
        <v>0</v>
      </c>
      <c r="BX181" s="2">
        <v>0</v>
      </c>
      <c r="BY181" s="2">
        <v>0</v>
      </c>
      <c r="BZ181" s="2">
        <v>0</v>
      </c>
      <c r="CA181" s="2">
        <v>0</v>
      </c>
      <c r="CB181" s="2">
        <v>0</v>
      </c>
      <c r="CC181" s="2">
        <v>0</v>
      </c>
      <c r="CD181" s="2">
        <v>0</v>
      </c>
      <c r="CE181" s="2">
        <v>0</v>
      </c>
      <c r="CF181" s="2">
        <v>0</v>
      </c>
      <c r="CG181" s="2">
        <v>0</v>
      </c>
      <c r="CH181" s="2">
        <v>0</v>
      </c>
      <c r="CI181" s="2">
        <v>0</v>
      </c>
      <c r="CJ181" s="2">
        <v>0</v>
      </c>
      <c r="CK181" s="2">
        <v>0</v>
      </c>
      <c r="CL181" s="2">
        <v>0</v>
      </c>
    </row>
    <row r="182" spans="1:90" x14ac:dyDescent="0.25">
      <c r="A182" t="s">
        <v>98</v>
      </c>
      <c r="B182">
        <v>21004</v>
      </c>
      <c r="C182" t="s">
        <v>208</v>
      </c>
      <c r="D182">
        <v>1</v>
      </c>
      <c r="E182">
        <v>11</v>
      </c>
      <c r="F182">
        <v>34484</v>
      </c>
      <c r="G182">
        <v>35034484</v>
      </c>
      <c r="H182" t="s">
        <v>968</v>
      </c>
      <c r="I182">
        <v>612</v>
      </c>
      <c r="J182" t="s">
        <v>271</v>
      </c>
      <c r="K182" t="s">
        <v>523</v>
      </c>
      <c r="L182">
        <v>1</v>
      </c>
      <c r="M182" t="s">
        <v>271</v>
      </c>
      <c r="N182">
        <v>18900000</v>
      </c>
      <c r="O182" t="s">
        <v>92</v>
      </c>
      <c r="P182" t="s">
        <v>969</v>
      </c>
      <c r="Q182" t="s">
        <v>970</v>
      </c>
      <c r="R182">
        <v>14</v>
      </c>
      <c r="S182">
        <v>33722011</v>
      </c>
      <c r="T182">
        <v>33722760</v>
      </c>
      <c r="U182" t="s">
        <v>971</v>
      </c>
      <c r="V182">
        <v>2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145</v>
      </c>
      <c r="AI182" s="2">
        <v>155</v>
      </c>
      <c r="AJ182" s="2">
        <v>139</v>
      </c>
      <c r="AK182" s="2">
        <v>0</v>
      </c>
      <c r="AL182" s="2">
        <v>0</v>
      </c>
      <c r="AM182" s="2">
        <v>374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  <c r="BO182" s="2">
        <v>0</v>
      </c>
      <c r="BP182" s="2">
        <v>4</v>
      </c>
      <c r="BQ182" s="2">
        <v>6</v>
      </c>
      <c r="BR182" s="2">
        <v>5</v>
      </c>
      <c r="BS182" s="2">
        <v>0</v>
      </c>
      <c r="BT182" s="2">
        <v>0</v>
      </c>
      <c r="BU182" s="2">
        <v>24</v>
      </c>
      <c r="BV182" s="2">
        <v>0</v>
      </c>
      <c r="BW182" s="2">
        <v>0</v>
      </c>
      <c r="BX182" s="2">
        <v>0</v>
      </c>
      <c r="BY182" s="2">
        <v>0</v>
      </c>
      <c r="BZ182" s="2">
        <v>0</v>
      </c>
      <c r="CA182" s="2">
        <v>0</v>
      </c>
      <c r="CB182" s="2">
        <v>0</v>
      </c>
      <c r="CC182" s="2">
        <v>0</v>
      </c>
      <c r="CD182" s="2">
        <v>0</v>
      </c>
      <c r="CE182" s="2">
        <v>0</v>
      </c>
      <c r="CF182" s="2">
        <v>0</v>
      </c>
      <c r="CG182" s="2">
        <v>0</v>
      </c>
      <c r="CH182" s="2">
        <v>0</v>
      </c>
      <c r="CI182" s="2">
        <v>0</v>
      </c>
      <c r="CJ182" s="2">
        <v>0</v>
      </c>
      <c r="CK182" s="2">
        <v>0</v>
      </c>
      <c r="CL182" s="2">
        <v>0</v>
      </c>
    </row>
    <row r="183" spans="1:90" x14ac:dyDescent="0.25">
      <c r="A183" t="s">
        <v>98</v>
      </c>
      <c r="B183">
        <v>21004</v>
      </c>
      <c r="C183" t="s">
        <v>208</v>
      </c>
      <c r="D183">
        <v>1</v>
      </c>
      <c r="E183">
        <v>11</v>
      </c>
      <c r="F183">
        <v>33959</v>
      </c>
      <c r="G183">
        <v>35033959</v>
      </c>
      <c r="H183" t="s">
        <v>798</v>
      </c>
      <c r="I183">
        <v>357</v>
      </c>
      <c r="J183" t="s">
        <v>425</v>
      </c>
      <c r="K183" t="s">
        <v>91</v>
      </c>
      <c r="L183">
        <v>1</v>
      </c>
      <c r="M183" t="s">
        <v>425</v>
      </c>
      <c r="N183">
        <v>18950000</v>
      </c>
      <c r="O183" t="s">
        <v>92</v>
      </c>
      <c r="P183" t="s">
        <v>799</v>
      </c>
      <c r="Q183">
        <v>1040</v>
      </c>
      <c r="R183">
        <v>14</v>
      </c>
      <c r="S183">
        <v>33441408</v>
      </c>
      <c r="T183">
        <v>33441506</v>
      </c>
      <c r="U183" t="s">
        <v>800</v>
      </c>
      <c r="V183">
        <v>1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117</v>
      </c>
      <c r="AI183" s="2">
        <v>115</v>
      </c>
      <c r="AJ183" s="2">
        <v>111</v>
      </c>
      <c r="AK183" s="2">
        <v>0</v>
      </c>
      <c r="AL183" s="2">
        <v>0</v>
      </c>
      <c r="AM183" s="2">
        <v>147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0</v>
      </c>
      <c r="BP183" s="2">
        <v>4</v>
      </c>
      <c r="BQ183" s="2">
        <v>3</v>
      </c>
      <c r="BR183" s="2">
        <v>3</v>
      </c>
      <c r="BS183" s="2">
        <v>0</v>
      </c>
      <c r="BT183" s="2">
        <v>0</v>
      </c>
      <c r="BU183" s="2">
        <v>9</v>
      </c>
      <c r="BV183" s="2">
        <v>0</v>
      </c>
      <c r="BW183" s="2">
        <v>0</v>
      </c>
      <c r="BX183" s="2">
        <v>0</v>
      </c>
      <c r="BY183" s="2">
        <v>0</v>
      </c>
      <c r="BZ183" s="2">
        <v>0</v>
      </c>
      <c r="CA183" s="2">
        <v>0</v>
      </c>
      <c r="CB183" s="2">
        <v>0</v>
      </c>
      <c r="CC183" s="2">
        <v>0</v>
      </c>
      <c r="CD183" s="2">
        <v>0</v>
      </c>
      <c r="CE183" s="2">
        <v>0</v>
      </c>
      <c r="CF183" s="2">
        <v>0</v>
      </c>
      <c r="CG183" s="2">
        <v>0</v>
      </c>
      <c r="CH183" s="2">
        <v>0</v>
      </c>
      <c r="CI183" s="2">
        <v>0</v>
      </c>
      <c r="CJ183" s="2">
        <v>0</v>
      </c>
      <c r="CK183" s="2">
        <v>0</v>
      </c>
      <c r="CL183" s="2">
        <v>0</v>
      </c>
    </row>
    <row r="184" spans="1:90" x14ac:dyDescent="0.25">
      <c r="A184" t="s">
        <v>98</v>
      </c>
      <c r="B184">
        <v>20804</v>
      </c>
      <c r="C184" t="s">
        <v>266</v>
      </c>
      <c r="D184">
        <v>1</v>
      </c>
      <c r="E184">
        <v>11</v>
      </c>
      <c r="F184">
        <v>30399</v>
      </c>
      <c r="G184">
        <v>35030399</v>
      </c>
      <c r="H184" t="s">
        <v>1207</v>
      </c>
      <c r="I184">
        <v>521</v>
      </c>
      <c r="J184" t="s">
        <v>266</v>
      </c>
      <c r="K184" t="s">
        <v>316</v>
      </c>
      <c r="L184">
        <v>1</v>
      </c>
      <c r="M184" t="s">
        <v>266</v>
      </c>
      <c r="N184">
        <v>16300000</v>
      </c>
      <c r="O184" t="s">
        <v>195</v>
      </c>
      <c r="P184" t="s">
        <v>1208</v>
      </c>
      <c r="Q184" t="s">
        <v>114</v>
      </c>
      <c r="R184">
        <v>18</v>
      </c>
      <c r="S184">
        <v>36521577</v>
      </c>
      <c r="U184" t="s">
        <v>1209</v>
      </c>
      <c r="V184">
        <v>2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38</v>
      </c>
      <c r="AI184" s="2">
        <v>66</v>
      </c>
      <c r="AJ184" s="2">
        <v>53</v>
      </c>
      <c r="AK184" s="2">
        <v>0</v>
      </c>
      <c r="AL184" s="2">
        <v>0</v>
      </c>
      <c r="AM184" s="2">
        <v>104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0</v>
      </c>
      <c r="BP184" s="2">
        <v>2</v>
      </c>
      <c r="BQ184" s="2">
        <v>3</v>
      </c>
      <c r="BR184" s="2">
        <v>2</v>
      </c>
      <c r="BS184" s="2">
        <v>0</v>
      </c>
      <c r="BT184" s="2">
        <v>0</v>
      </c>
      <c r="BU184" s="2">
        <v>9</v>
      </c>
      <c r="BV184" s="2">
        <v>0</v>
      </c>
      <c r="BW184" s="2">
        <v>0</v>
      </c>
      <c r="BX184" s="2">
        <v>0</v>
      </c>
      <c r="BY184" s="2">
        <v>0</v>
      </c>
      <c r="BZ184" s="2">
        <v>0</v>
      </c>
      <c r="CA184" s="2">
        <v>0</v>
      </c>
      <c r="CB184" s="2">
        <v>0</v>
      </c>
      <c r="CC184" s="2">
        <v>0</v>
      </c>
      <c r="CD184" s="2">
        <v>0</v>
      </c>
      <c r="CE184" s="2">
        <v>0</v>
      </c>
      <c r="CF184" s="2">
        <v>0</v>
      </c>
      <c r="CG184" s="2">
        <v>0</v>
      </c>
      <c r="CH184" s="2">
        <v>0</v>
      </c>
      <c r="CI184" s="2">
        <v>0</v>
      </c>
      <c r="CJ184" s="2">
        <v>0</v>
      </c>
      <c r="CK184" s="2">
        <v>0</v>
      </c>
      <c r="CL184" s="2">
        <v>0</v>
      </c>
    </row>
    <row r="185" spans="1:90" x14ac:dyDescent="0.25">
      <c r="A185" t="s">
        <v>98</v>
      </c>
      <c r="B185">
        <v>20204</v>
      </c>
      <c r="C185" t="s">
        <v>228</v>
      </c>
      <c r="D185">
        <v>1</v>
      </c>
      <c r="E185">
        <v>11</v>
      </c>
      <c r="F185">
        <v>13419</v>
      </c>
      <c r="G185">
        <v>35013419</v>
      </c>
      <c r="H185" t="s">
        <v>642</v>
      </c>
      <c r="I185">
        <v>528</v>
      </c>
      <c r="J185" t="s">
        <v>228</v>
      </c>
      <c r="K185" t="s">
        <v>451</v>
      </c>
      <c r="L185">
        <v>1</v>
      </c>
      <c r="M185" t="s">
        <v>228</v>
      </c>
      <c r="N185">
        <v>12401090</v>
      </c>
      <c r="O185" t="s">
        <v>92</v>
      </c>
      <c r="P185" t="s">
        <v>643</v>
      </c>
      <c r="Q185">
        <v>75</v>
      </c>
      <c r="R185">
        <v>12</v>
      </c>
      <c r="S185">
        <v>36421077</v>
      </c>
      <c r="T185">
        <v>36456225</v>
      </c>
      <c r="U185" t="s">
        <v>644</v>
      </c>
      <c r="V185">
        <v>1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159</v>
      </c>
      <c r="AI185" s="2">
        <v>156</v>
      </c>
      <c r="AJ185" s="2">
        <v>141</v>
      </c>
      <c r="AK185" s="2">
        <v>0</v>
      </c>
      <c r="AL185" s="2">
        <v>0</v>
      </c>
      <c r="AM185" s="2">
        <v>875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0</v>
      </c>
      <c r="BP185" s="2">
        <v>4</v>
      </c>
      <c r="BQ185" s="2">
        <v>4</v>
      </c>
      <c r="BR185" s="2">
        <v>4</v>
      </c>
      <c r="BS185" s="2">
        <v>0</v>
      </c>
      <c r="BT185" s="2">
        <v>0</v>
      </c>
      <c r="BU185" s="2">
        <v>50</v>
      </c>
      <c r="BV185" s="2">
        <v>0</v>
      </c>
      <c r="BW185" s="2">
        <v>0</v>
      </c>
      <c r="BX185" s="2">
        <v>0</v>
      </c>
      <c r="BY185" s="2">
        <v>0</v>
      </c>
      <c r="BZ185" s="2">
        <v>0</v>
      </c>
      <c r="CA185" s="2">
        <v>0</v>
      </c>
      <c r="CB185" s="2">
        <v>0</v>
      </c>
      <c r="CC185" s="2">
        <v>0</v>
      </c>
      <c r="CD185" s="2">
        <v>0</v>
      </c>
      <c r="CE185" s="2">
        <v>0</v>
      </c>
      <c r="CF185" s="2">
        <v>0</v>
      </c>
      <c r="CG185" s="2">
        <v>0</v>
      </c>
      <c r="CH185" s="2">
        <v>0</v>
      </c>
      <c r="CI185" s="2">
        <v>0</v>
      </c>
      <c r="CJ185" s="2">
        <v>0</v>
      </c>
      <c r="CK185" s="2">
        <v>0</v>
      </c>
      <c r="CL185" s="2">
        <v>0</v>
      </c>
    </row>
    <row r="186" spans="1:90" x14ac:dyDescent="0.25">
      <c r="A186" t="s">
        <v>98</v>
      </c>
      <c r="B186">
        <v>20410</v>
      </c>
      <c r="C186" t="s">
        <v>135</v>
      </c>
      <c r="D186">
        <v>1</v>
      </c>
      <c r="E186">
        <v>11</v>
      </c>
      <c r="F186">
        <v>405206</v>
      </c>
      <c r="G186">
        <v>35405206</v>
      </c>
      <c r="H186" t="s">
        <v>785</v>
      </c>
      <c r="I186">
        <v>535</v>
      </c>
      <c r="J186" t="s">
        <v>135</v>
      </c>
      <c r="K186" t="s">
        <v>522</v>
      </c>
      <c r="L186">
        <v>1</v>
      </c>
      <c r="M186" t="s">
        <v>135</v>
      </c>
      <c r="N186">
        <v>13401080</v>
      </c>
      <c r="O186" t="s">
        <v>101</v>
      </c>
      <c r="P186" t="s">
        <v>786</v>
      </c>
      <c r="Q186">
        <v>350</v>
      </c>
      <c r="R186">
        <v>19</v>
      </c>
      <c r="S186">
        <v>34357073</v>
      </c>
      <c r="U186" t="s">
        <v>787</v>
      </c>
      <c r="V186">
        <v>1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118</v>
      </c>
      <c r="AI186" s="2">
        <v>115</v>
      </c>
      <c r="AJ186" s="2">
        <v>118</v>
      </c>
      <c r="AK186" s="2">
        <v>0</v>
      </c>
      <c r="AL186" s="2">
        <v>0</v>
      </c>
      <c r="AM186" s="2">
        <v>358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0</v>
      </c>
      <c r="BP186" s="2">
        <v>3</v>
      </c>
      <c r="BQ186" s="2">
        <v>3</v>
      </c>
      <c r="BR186" s="2">
        <v>3</v>
      </c>
      <c r="BS186" s="2">
        <v>0</v>
      </c>
      <c r="BT186" s="2">
        <v>0</v>
      </c>
      <c r="BU186" s="2">
        <v>23</v>
      </c>
      <c r="BV186" s="2">
        <v>0</v>
      </c>
      <c r="BW186" s="2">
        <v>0</v>
      </c>
      <c r="BX186" s="2">
        <v>0</v>
      </c>
      <c r="BY186" s="2">
        <v>0</v>
      </c>
      <c r="BZ186" s="2">
        <v>0</v>
      </c>
      <c r="CA186" s="2">
        <v>0</v>
      </c>
      <c r="CB186" s="2">
        <v>0</v>
      </c>
      <c r="CC186" s="2">
        <v>0</v>
      </c>
      <c r="CD186" s="2">
        <v>0</v>
      </c>
      <c r="CE186" s="2">
        <v>0</v>
      </c>
      <c r="CF186" s="2">
        <v>0</v>
      </c>
      <c r="CG186" s="2">
        <v>0</v>
      </c>
      <c r="CH186" s="2">
        <v>0</v>
      </c>
      <c r="CI186" s="2">
        <v>0</v>
      </c>
      <c r="CJ186" s="2">
        <v>0</v>
      </c>
      <c r="CK186" s="2">
        <v>0</v>
      </c>
      <c r="CL186" s="2">
        <v>0</v>
      </c>
    </row>
    <row r="187" spans="1:90" x14ac:dyDescent="0.25">
      <c r="A187" t="s">
        <v>98</v>
      </c>
      <c r="B187">
        <v>20410</v>
      </c>
      <c r="C187" t="s">
        <v>135</v>
      </c>
      <c r="D187">
        <v>1</v>
      </c>
      <c r="E187">
        <v>11</v>
      </c>
      <c r="F187">
        <v>21131</v>
      </c>
      <c r="G187">
        <v>35021131</v>
      </c>
      <c r="H187" t="s">
        <v>948</v>
      </c>
      <c r="I187">
        <v>535</v>
      </c>
      <c r="J187" t="s">
        <v>135</v>
      </c>
      <c r="K187" t="s">
        <v>91</v>
      </c>
      <c r="L187">
        <v>1</v>
      </c>
      <c r="M187" t="s">
        <v>135</v>
      </c>
      <c r="N187">
        <v>13400270</v>
      </c>
      <c r="O187" t="s">
        <v>92</v>
      </c>
      <c r="P187" t="s">
        <v>949</v>
      </c>
      <c r="Q187">
        <v>433</v>
      </c>
      <c r="R187">
        <v>19</v>
      </c>
      <c r="S187">
        <v>34223084</v>
      </c>
      <c r="T187">
        <v>34227023</v>
      </c>
      <c r="U187" t="s">
        <v>950</v>
      </c>
      <c r="V187">
        <v>1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173</v>
      </c>
      <c r="AI187" s="2">
        <v>169</v>
      </c>
      <c r="AJ187" s="2">
        <v>167</v>
      </c>
      <c r="AK187" s="2">
        <v>0</v>
      </c>
      <c r="AL187" s="2">
        <v>0</v>
      </c>
      <c r="AM187" s="2">
        <v>886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0</v>
      </c>
      <c r="BP187" s="2">
        <v>5</v>
      </c>
      <c r="BQ187" s="2">
        <v>5</v>
      </c>
      <c r="BR187" s="2">
        <v>5</v>
      </c>
      <c r="BS187" s="2">
        <v>0</v>
      </c>
      <c r="BT187" s="2">
        <v>0</v>
      </c>
      <c r="BU187" s="2">
        <v>52</v>
      </c>
      <c r="BV187" s="2">
        <v>0</v>
      </c>
      <c r="BW187" s="2">
        <v>0</v>
      </c>
      <c r="BX187" s="2">
        <v>0</v>
      </c>
      <c r="BY187" s="2">
        <v>0</v>
      </c>
      <c r="BZ187" s="2">
        <v>0</v>
      </c>
      <c r="CA187" s="2">
        <v>0</v>
      </c>
      <c r="CB187" s="2">
        <v>0</v>
      </c>
      <c r="CC187" s="2">
        <v>0</v>
      </c>
      <c r="CD187" s="2">
        <v>0</v>
      </c>
      <c r="CE187" s="2">
        <v>0</v>
      </c>
      <c r="CF187" s="2">
        <v>0</v>
      </c>
      <c r="CG187" s="2">
        <v>0</v>
      </c>
      <c r="CH187" s="2">
        <v>0</v>
      </c>
      <c r="CI187" s="2">
        <v>0</v>
      </c>
      <c r="CJ187" s="2">
        <v>0</v>
      </c>
      <c r="CK187" s="2">
        <v>0</v>
      </c>
      <c r="CL187" s="2">
        <v>0</v>
      </c>
    </row>
    <row r="188" spans="1:90" x14ac:dyDescent="0.25">
      <c r="A188" t="s">
        <v>98</v>
      </c>
      <c r="B188">
        <v>20410</v>
      </c>
      <c r="C188" t="s">
        <v>135</v>
      </c>
      <c r="D188">
        <v>1</v>
      </c>
      <c r="E188">
        <v>11</v>
      </c>
      <c r="F188">
        <v>441594</v>
      </c>
      <c r="G188">
        <v>35441594</v>
      </c>
      <c r="H188" t="s">
        <v>705</v>
      </c>
      <c r="I188">
        <v>651</v>
      </c>
      <c r="J188" t="s">
        <v>323</v>
      </c>
      <c r="K188" t="s">
        <v>706</v>
      </c>
      <c r="L188">
        <v>1</v>
      </c>
      <c r="M188" t="s">
        <v>323</v>
      </c>
      <c r="N188">
        <v>13520000</v>
      </c>
      <c r="O188" t="s">
        <v>92</v>
      </c>
      <c r="P188" t="s">
        <v>707</v>
      </c>
      <c r="Q188">
        <v>351</v>
      </c>
      <c r="R188">
        <v>19</v>
      </c>
      <c r="S188">
        <v>34815132</v>
      </c>
      <c r="U188" t="s">
        <v>708</v>
      </c>
      <c r="V188">
        <v>1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100</v>
      </c>
      <c r="AI188" s="2">
        <v>112</v>
      </c>
      <c r="AJ188" s="2">
        <v>97</v>
      </c>
      <c r="AK188" s="2">
        <v>0</v>
      </c>
      <c r="AL188" s="2">
        <v>0</v>
      </c>
      <c r="AM188" s="2">
        <v>110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0</v>
      </c>
      <c r="BP188" s="2">
        <v>3</v>
      </c>
      <c r="BQ188" s="2">
        <v>3</v>
      </c>
      <c r="BR188" s="2">
        <v>3</v>
      </c>
      <c r="BS188" s="2">
        <v>0</v>
      </c>
      <c r="BT188" s="2">
        <v>0</v>
      </c>
      <c r="BU188" s="2">
        <v>9</v>
      </c>
      <c r="BV188" s="2">
        <v>0</v>
      </c>
      <c r="BW188" s="2">
        <v>0</v>
      </c>
      <c r="BX188" s="2">
        <v>0</v>
      </c>
      <c r="BY188" s="2">
        <v>0</v>
      </c>
      <c r="BZ188" s="2">
        <v>0</v>
      </c>
      <c r="CA188" s="2">
        <v>0</v>
      </c>
      <c r="CB188" s="2">
        <v>0</v>
      </c>
      <c r="CC188" s="2">
        <v>0</v>
      </c>
      <c r="CD188" s="2">
        <v>0</v>
      </c>
      <c r="CE188" s="2">
        <v>0</v>
      </c>
      <c r="CF188" s="2">
        <v>0</v>
      </c>
      <c r="CG188" s="2">
        <v>0</v>
      </c>
      <c r="CH188" s="2">
        <v>0</v>
      </c>
      <c r="CI188" s="2">
        <v>0</v>
      </c>
      <c r="CJ188" s="2">
        <v>0</v>
      </c>
      <c r="CK188" s="2">
        <v>0</v>
      </c>
      <c r="CL188" s="2">
        <v>0</v>
      </c>
    </row>
    <row r="189" spans="1:90" x14ac:dyDescent="0.25">
      <c r="A189" t="s">
        <v>98</v>
      </c>
      <c r="B189">
        <v>20311</v>
      </c>
      <c r="C189" t="s">
        <v>127</v>
      </c>
      <c r="D189">
        <v>1</v>
      </c>
      <c r="E189">
        <v>11</v>
      </c>
      <c r="F189">
        <v>345600</v>
      </c>
      <c r="G189">
        <v>35345600</v>
      </c>
      <c r="H189" t="s">
        <v>1019</v>
      </c>
      <c r="I189">
        <v>537</v>
      </c>
      <c r="J189" t="s">
        <v>127</v>
      </c>
      <c r="K189" t="s">
        <v>1020</v>
      </c>
      <c r="L189">
        <v>1</v>
      </c>
      <c r="M189" t="s">
        <v>127</v>
      </c>
      <c r="N189">
        <v>18800000</v>
      </c>
      <c r="O189" t="s">
        <v>1021</v>
      </c>
      <c r="P189" t="s">
        <v>408</v>
      </c>
      <c r="Q189" t="s">
        <v>114</v>
      </c>
      <c r="R189">
        <v>14</v>
      </c>
      <c r="S189">
        <v>33517602</v>
      </c>
      <c r="U189" t="s">
        <v>1022</v>
      </c>
      <c r="V189">
        <v>2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77</v>
      </c>
      <c r="AI189" s="2">
        <v>74</v>
      </c>
      <c r="AJ189" s="2">
        <v>76</v>
      </c>
      <c r="AK189" s="2">
        <v>0</v>
      </c>
      <c r="AL189" s="2">
        <v>0</v>
      </c>
      <c r="AM189" s="2">
        <v>223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0</v>
      </c>
      <c r="BP189" s="2">
        <v>2</v>
      </c>
      <c r="BQ189" s="2">
        <v>2</v>
      </c>
      <c r="BR189" s="2">
        <v>2</v>
      </c>
      <c r="BS189" s="2">
        <v>0</v>
      </c>
      <c r="BT189" s="2">
        <v>0</v>
      </c>
      <c r="BU189" s="2">
        <v>13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>
        <v>0</v>
      </c>
      <c r="CE189" s="2">
        <v>0</v>
      </c>
      <c r="CF189" s="2">
        <v>0</v>
      </c>
      <c r="CG189" s="2">
        <v>0</v>
      </c>
      <c r="CH189" s="2">
        <v>0</v>
      </c>
      <c r="CI189" s="2">
        <v>0</v>
      </c>
      <c r="CJ189" s="2">
        <v>0</v>
      </c>
      <c r="CK189" s="2">
        <v>0</v>
      </c>
      <c r="CL189" s="2">
        <v>0</v>
      </c>
    </row>
    <row r="190" spans="1:90" x14ac:dyDescent="0.25">
      <c r="A190" t="s">
        <v>98</v>
      </c>
      <c r="B190">
        <v>20411</v>
      </c>
      <c r="C190" t="s">
        <v>119</v>
      </c>
      <c r="D190">
        <v>1</v>
      </c>
      <c r="E190">
        <v>11</v>
      </c>
      <c r="F190">
        <v>19926</v>
      </c>
      <c r="G190">
        <v>35019926</v>
      </c>
      <c r="H190" t="s">
        <v>1145</v>
      </c>
      <c r="I190">
        <v>182</v>
      </c>
      <c r="J190" t="s">
        <v>209</v>
      </c>
      <c r="K190" t="s">
        <v>210</v>
      </c>
      <c r="L190">
        <v>1</v>
      </c>
      <c r="M190" t="s">
        <v>209</v>
      </c>
      <c r="N190">
        <v>13603013</v>
      </c>
      <c r="O190" t="s">
        <v>101</v>
      </c>
      <c r="P190" t="s">
        <v>1097</v>
      </c>
      <c r="Q190">
        <v>690</v>
      </c>
      <c r="R190">
        <v>19</v>
      </c>
      <c r="S190">
        <v>35412819</v>
      </c>
      <c r="T190">
        <v>35514012</v>
      </c>
      <c r="U190" t="s">
        <v>1146</v>
      </c>
      <c r="V190">
        <v>1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158</v>
      </c>
      <c r="AI190" s="2">
        <v>154</v>
      </c>
      <c r="AJ190" s="2">
        <v>159</v>
      </c>
      <c r="AK190" s="2">
        <v>0</v>
      </c>
      <c r="AL190" s="2">
        <v>0</v>
      </c>
      <c r="AM190" s="2">
        <v>795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0</v>
      </c>
      <c r="BP190" s="2">
        <v>4</v>
      </c>
      <c r="BQ190" s="2">
        <v>4</v>
      </c>
      <c r="BR190" s="2">
        <v>4</v>
      </c>
      <c r="BS190" s="2">
        <v>0</v>
      </c>
      <c r="BT190" s="2">
        <v>0</v>
      </c>
      <c r="BU190" s="2">
        <v>56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>
        <v>0</v>
      </c>
      <c r="CE190" s="2">
        <v>0</v>
      </c>
      <c r="CF190" s="2">
        <v>0</v>
      </c>
      <c r="CG190" s="2">
        <v>0</v>
      </c>
      <c r="CH190" s="2">
        <v>0</v>
      </c>
      <c r="CI190" s="2">
        <v>0</v>
      </c>
      <c r="CJ190" s="2">
        <v>0</v>
      </c>
      <c r="CK190" s="2">
        <v>0</v>
      </c>
      <c r="CL190" s="2">
        <v>0</v>
      </c>
    </row>
    <row r="191" spans="1:90" x14ac:dyDescent="0.25">
      <c r="A191" t="s">
        <v>98</v>
      </c>
      <c r="B191">
        <v>20411</v>
      </c>
      <c r="C191" t="s">
        <v>119</v>
      </c>
      <c r="D191">
        <v>1</v>
      </c>
      <c r="E191">
        <v>11</v>
      </c>
      <c r="F191">
        <v>586092</v>
      </c>
      <c r="G191">
        <v>35586092</v>
      </c>
      <c r="H191" t="s">
        <v>1282</v>
      </c>
      <c r="I191">
        <v>611</v>
      </c>
      <c r="J191" t="s">
        <v>421</v>
      </c>
      <c r="K191" t="s">
        <v>91</v>
      </c>
      <c r="L191">
        <v>1</v>
      </c>
      <c r="M191" t="s">
        <v>421</v>
      </c>
      <c r="N191">
        <v>13650000</v>
      </c>
      <c r="O191" t="s">
        <v>92</v>
      </c>
      <c r="P191" t="s">
        <v>1041</v>
      </c>
      <c r="Q191">
        <v>720</v>
      </c>
      <c r="R191">
        <v>19</v>
      </c>
      <c r="S191">
        <v>36721413</v>
      </c>
      <c r="U191" t="s">
        <v>1283</v>
      </c>
      <c r="V191">
        <v>1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35</v>
      </c>
      <c r="AI191" s="2">
        <v>0</v>
      </c>
      <c r="AJ191" s="2">
        <v>0</v>
      </c>
      <c r="AK191" s="2">
        <v>0</v>
      </c>
      <c r="AL191" s="2">
        <v>0</v>
      </c>
      <c r="AM191" s="2">
        <v>147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0</v>
      </c>
      <c r="BP191" s="2">
        <v>2</v>
      </c>
      <c r="BQ191" s="2">
        <v>0</v>
      </c>
      <c r="BR191" s="2">
        <v>0</v>
      </c>
      <c r="BS191" s="2">
        <v>0</v>
      </c>
      <c r="BT191" s="2">
        <v>0</v>
      </c>
      <c r="BU191" s="2">
        <v>9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>
        <v>0</v>
      </c>
      <c r="CE191" s="2">
        <v>0</v>
      </c>
      <c r="CF191" s="2">
        <v>0</v>
      </c>
      <c r="CG191" s="2">
        <v>0</v>
      </c>
      <c r="CH191" s="2">
        <v>0</v>
      </c>
      <c r="CI191" s="2">
        <v>0</v>
      </c>
      <c r="CJ191" s="2">
        <v>0</v>
      </c>
      <c r="CK191" s="2">
        <v>0</v>
      </c>
      <c r="CL191" s="2">
        <v>0</v>
      </c>
    </row>
    <row r="192" spans="1:90" x14ac:dyDescent="0.25">
      <c r="A192" t="s">
        <v>98</v>
      </c>
      <c r="B192">
        <v>20411</v>
      </c>
      <c r="C192" t="s">
        <v>119</v>
      </c>
      <c r="D192">
        <v>1</v>
      </c>
      <c r="E192">
        <v>11</v>
      </c>
      <c r="F192">
        <v>290683</v>
      </c>
      <c r="G192">
        <v>35290683</v>
      </c>
      <c r="H192" t="s">
        <v>728</v>
      </c>
      <c r="I192">
        <v>536</v>
      </c>
      <c r="J192" t="s">
        <v>119</v>
      </c>
      <c r="K192" t="s">
        <v>529</v>
      </c>
      <c r="L192">
        <v>1</v>
      </c>
      <c r="M192" t="s">
        <v>119</v>
      </c>
      <c r="N192">
        <v>13634000</v>
      </c>
      <c r="O192" t="s">
        <v>101</v>
      </c>
      <c r="P192" t="s">
        <v>729</v>
      </c>
      <c r="Q192">
        <v>1925</v>
      </c>
      <c r="R192">
        <v>19</v>
      </c>
      <c r="S192">
        <v>35612961</v>
      </c>
      <c r="T192">
        <v>35621315</v>
      </c>
      <c r="U192" t="s">
        <v>730</v>
      </c>
      <c r="V192">
        <v>1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152</v>
      </c>
      <c r="AI192" s="2">
        <v>154</v>
      </c>
      <c r="AJ192" s="2">
        <v>117</v>
      </c>
      <c r="AK192" s="2">
        <v>0</v>
      </c>
      <c r="AL192" s="2">
        <v>0</v>
      </c>
      <c r="AM192" s="2">
        <v>514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0</v>
      </c>
      <c r="BP192" s="2">
        <v>6</v>
      </c>
      <c r="BQ192" s="2">
        <v>5</v>
      </c>
      <c r="BR192" s="2">
        <v>3</v>
      </c>
      <c r="BS192" s="2">
        <v>0</v>
      </c>
      <c r="BT192" s="2">
        <v>0</v>
      </c>
      <c r="BU192" s="2">
        <v>32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>
        <v>0</v>
      </c>
      <c r="CE192" s="2">
        <v>0</v>
      </c>
      <c r="CF192" s="2">
        <v>0</v>
      </c>
      <c r="CG192" s="2">
        <v>0</v>
      </c>
      <c r="CH192" s="2">
        <v>0</v>
      </c>
      <c r="CI192" s="2">
        <v>0</v>
      </c>
      <c r="CJ192" s="2">
        <v>0</v>
      </c>
      <c r="CK192" s="2">
        <v>0</v>
      </c>
      <c r="CL192" s="2">
        <v>0</v>
      </c>
    </row>
    <row r="193" spans="1:90" x14ac:dyDescent="0.25">
      <c r="A193" t="s">
        <v>98</v>
      </c>
      <c r="B193">
        <v>20411</v>
      </c>
      <c r="C193" t="s">
        <v>119</v>
      </c>
      <c r="D193">
        <v>1</v>
      </c>
      <c r="E193">
        <v>11</v>
      </c>
      <c r="F193">
        <v>428930</v>
      </c>
      <c r="G193">
        <v>35428930</v>
      </c>
      <c r="H193" t="s">
        <v>718</v>
      </c>
      <c r="I193">
        <v>555</v>
      </c>
      <c r="J193" t="s">
        <v>179</v>
      </c>
      <c r="K193" t="s">
        <v>91</v>
      </c>
      <c r="L193">
        <v>1</v>
      </c>
      <c r="M193" t="s">
        <v>179</v>
      </c>
      <c r="N193">
        <v>13660000</v>
      </c>
      <c r="O193" t="s">
        <v>92</v>
      </c>
      <c r="P193" t="s">
        <v>719</v>
      </c>
      <c r="Q193">
        <v>849</v>
      </c>
      <c r="R193">
        <v>19</v>
      </c>
      <c r="S193">
        <v>35891732</v>
      </c>
      <c r="U193" t="s">
        <v>720</v>
      </c>
      <c r="V193">
        <v>1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70</v>
      </c>
      <c r="AI193" s="2">
        <v>62</v>
      </c>
      <c r="AJ193" s="2">
        <v>69</v>
      </c>
      <c r="AK193" s="2">
        <v>0</v>
      </c>
      <c r="AL193" s="2">
        <v>0</v>
      </c>
      <c r="AM193" s="2">
        <v>193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>
        <v>0</v>
      </c>
      <c r="BM193" s="2">
        <v>0</v>
      </c>
      <c r="BN193" s="2">
        <v>0</v>
      </c>
      <c r="BO193" s="2">
        <v>0</v>
      </c>
      <c r="BP193" s="2">
        <v>2</v>
      </c>
      <c r="BQ193" s="2">
        <v>3</v>
      </c>
      <c r="BR193" s="2">
        <v>2</v>
      </c>
      <c r="BS193" s="2">
        <v>0</v>
      </c>
      <c r="BT193" s="2">
        <v>0</v>
      </c>
      <c r="BU193" s="2">
        <v>14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>
        <v>0</v>
      </c>
      <c r="CE193" s="2">
        <v>0</v>
      </c>
      <c r="CF193" s="2">
        <v>0</v>
      </c>
      <c r="CG193" s="2">
        <v>0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</row>
    <row r="194" spans="1:90" x14ac:dyDescent="0.25">
      <c r="A194" t="s">
        <v>98</v>
      </c>
      <c r="B194">
        <v>20411</v>
      </c>
      <c r="C194" t="s">
        <v>119</v>
      </c>
      <c r="D194">
        <v>1</v>
      </c>
      <c r="E194">
        <v>11</v>
      </c>
      <c r="F194">
        <v>24363</v>
      </c>
      <c r="G194">
        <v>35024363</v>
      </c>
      <c r="H194" t="s">
        <v>390</v>
      </c>
      <c r="I194">
        <v>621</v>
      </c>
      <c r="J194" t="s">
        <v>391</v>
      </c>
      <c r="K194" t="s">
        <v>392</v>
      </c>
      <c r="L194">
        <v>1</v>
      </c>
      <c r="M194" t="s">
        <v>391</v>
      </c>
      <c r="N194">
        <v>13670000</v>
      </c>
      <c r="O194" t="s">
        <v>92</v>
      </c>
      <c r="P194" t="s">
        <v>393</v>
      </c>
      <c r="Q194">
        <v>79</v>
      </c>
      <c r="R194">
        <v>19</v>
      </c>
      <c r="S194">
        <v>35821096</v>
      </c>
      <c r="T194">
        <v>35822100</v>
      </c>
      <c r="U194" t="s">
        <v>394</v>
      </c>
      <c r="V194">
        <v>1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37</v>
      </c>
      <c r="AI194" s="2">
        <v>72</v>
      </c>
      <c r="AJ194" s="2">
        <v>60</v>
      </c>
      <c r="AK194" s="2">
        <v>0</v>
      </c>
      <c r="AL194" s="2">
        <v>0</v>
      </c>
      <c r="AM194" s="2">
        <v>161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  <c r="BO194" s="2">
        <v>0</v>
      </c>
      <c r="BP194" s="2">
        <v>2</v>
      </c>
      <c r="BQ194" s="2">
        <v>3</v>
      </c>
      <c r="BR194" s="2">
        <v>3</v>
      </c>
      <c r="BS194" s="2">
        <v>0</v>
      </c>
      <c r="BT194" s="2">
        <v>0</v>
      </c>
      <c r="BU194" s="2">
        <v>13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>
        <v>0</v>
      </c>
      <c r="CE194" s="2">
        <v>0</v>
      </c>
      <c r="CF194" s="2">
        <v>0</v>
      </c>
      <c r="CG194" s="2">
        <v>0</v>
      </c>
      <c r="CH194" s="2">
        <v>0</v>
      </c>
      <c r="CI194" s="2">
        <v>0</v>
      </c>
      <c r="CJ194" s="2">
        <v>0</v>
      </c>
      <c r="CK194" s="2">
        <v>0</v>
      </c>
      <c r="CL194" s="2">
        <v>0</v>
      </c>
    </row>
    <row r="195" spans="1:90" x14ac:dyDescent="0.25">
      <c r="A195" t="s">
        <v>98</v>
      </c>
      <c r="B195">
        <v>20411</v>
      </c>
      <c r="C195" t="s">
        <v>119</v>
      </c>
      <c r="D195">
        <v>1</v>
      </c>
      <c r="E195">
        <v>11</v>
      </c>
      <c r="F195">
        <v>910909</v>
      </c>
      <c r="G195">
        <v>35910909</v>
      </c>
      <c r="H195" t="s">
        <v>1199</v>
      </c>
      <c r="I195">
        <v>415</v>
      </c>
      <c r="J195" t="s">
        <v>186</v>
      </c>
      <c r="K195" t="s">
        <v>303</v>
      </c>
      <c r="L195">
        <v>1</v>
      </c>
      <c r="M195" t="s">
        <v>186</v>
      </c>
      <c r="N195">
        <v>13614240</v>
      </c>
      <c r="O195" t="s">
        <v>92</v>
      </c>
      <c r="P195" t="s">
        <v>1200</v>
      </c>
      <c r="Q195">
        <v>500</v>
      </c>
      <c r="R195">
        <v>19</v>
      </c>
      <c r="S195">
        <v>35713705</v>
      </c>
      <c r="T195">
        <v>35714898</v>
      </c>
      <c r="U195" t="s">
        <v>1201</v>
      </c>
      <c r="V195">
        <v>1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160</v>
      </c>
      <c r="AI195" s="2">
        <v>160</v>
      </c>
      <c r="AJ195" s="2">
        <v>116</v>
      </c>
      <c r="AK195" s="2">
        <v>0</v>
      </c>
      <c r="AL195" s="2">
        <v>0</v>
      </c>
      <c r="AM195" s="2">
        <v>590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  <c r="BO195" s="2">
        <v>0</v>
      </c>
      <c r="BP195" s="2">
        <v>5</v>
      </c>
      <c r="BQ195" s="2">
        <v>5</v>
      </c>
      <c r="BR195" s="2">
        <v>3</v>
      </c>
      <c r="BS195" s="2">
        <v>0</v>
      </c>
      <c r="BT195" s="2">
        <v>0</v>
      </c>
      <c r="BU195" s="2">
        <v>36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>
        <v>0</v>
      </c>
      <c r="CE195" s="2">
        <v>0</v>
      </c>
      <c r="CF195" s="2">
        <v>0</v>
      </c>
      <c r="CG195" s="2">
        <v>0</v>
      </c>
      <c r="CH195" s="2">
        <v>0</v>
      </c>
      <c r="CI195" s="2">
        <v>0</v>
      </c>
      <c r="CJ195" s="2">
        <v>0</v>
      </c>
      <c r="CK195" s="2">
        <v>0</v>
      </c>
      <c r="CL195" s="2">
        <v>0</v>
      </c>
    </row>
    <row r="196" spans="1:90" x14ac:dyDescent="0.25">
      <c r="A196" t="s">
        <v>98</v>
      </c>
      <c r="B196">
        <v>20904</v>
      </c>
      <c r="C196" t="s">
        <v>212</v>
      </c>
      <c r="D196">
        <v>1</v>
      </c>
      <c r="E196">
        <v>11</v>
      </c>
      <c r="F196">
        <v>462412</v>
      </c>
      <c r="G196">
        <v>35462412</v>
      </c>
      <c r="H196" t="s">
        <v>927</v>
      </c>
      <c r="I196">
        <v>562</v>
      </c>
      <c r="J196" t="s">
        <v>212</v>
      </c>
      <c r="K196" t="s">
        <v>928</v>
      </c>
      <c r="L196">
        <v>1</v>
      </c>
      <c r="M196" t="s">
        <v>212</v>
      </c>
      <c r="N196">
        <v>19015030</v>
      </c>
      <c r="O196" t="s">
        <v>92</v>
      </c>
      <c r="P196" t="s">
        <v>645</v>
      </c>
      <c r="Q196">
        <v>1770</v>
      </c>
      <c r="R196">
        <v>18</v>
      </c>
      <c r="S196">
        <v>32236239</v>
      </c>
      <c r="T196">
        <v>39163779</v>
      </c>
      <c r="U196" t="s">
        <v>929</v>
      </c>
      <c r="V196">
        <v>1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34</v>
      </c>
      <c r="AI196" s="2">
        <v>33</v>
      </c>
      <c r="AJ196" s="2">
        <v>0</v>
      </c>
      <c r="AK196" s="2">
        <v>0</v>
      </c>
      <c r="AL196" s="2">
        <v>0</v>
      </c>
      <c r="AM196" s="2">
        <v>231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  <c r="BO196" s="2">
        <v>0</v>
      </c>
      <c r="BP196" s="2">
        <v>2</v>
      </c>
      <c r="BQ196" s="2">
        <v>1</v>
      </c>
      <c r="BR196" s="2">
        <v>0</v>
      </c>
      <c r="BS196" s="2">
        <v>0</v>
      </c>
      <c r="BT196" s="2">
        <v>0</v>
      </c>
      <c r="BU196" s="2">
        <v>16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>
        <v>0</v>
      </c>
      <c r="CE196" s="2">
        <v>0</v>
      </c>
      <c r="CF196" s="2">
        <v>0</v>
      </c>
      <c r="CG196" s="2">
        <v>0</v>
      </c>
      <c r="CH196" s="2">
        <v>0</v>
      </c>
      <c r="CI196" s="2">
        <v>0</v>
      </c>
      <c r="CJ196" s="2">
        <v>0</v>
      </c>
      <c r="CK196" s="2">
        <v>0</v>
      </c>
      <c r="CL196" s="2">
        <v>0</v>
      </c>
    </row>
    <row r="197" spans="1:90" x14ac:dyDescent="0.25">
      <c r="A197" t="s">
        <v>98</v>
      </c>
      <c r="B197">
        <v>20904</v>
      </c>
      <c r="C197" t="s">
        <v>212</v>
      </c>
      <c r="D197">
        <v>1</v>
      </c>
      <c r="E197">
        <v>11</v>
      </c>
      <c r="F197">
        <v>32037</v>
      </c>
      <c r="G197">
        <v>35032037</v>
      </c>
      <c r="H197" t="s">
        <v>701</v>
      </c>
      <c r="I197">
        <v>562</v>
      </c>
      <c r="J197" t="s">
        <v>212</v>
      </c>
      <c r="K197" t="s">
        <v>702</v>
      </c>
      <c r="L197">
        <v>1</v>
      </c>
      <c r="M197" t="s">
        <v>212</v>
      </c>
      <c r="N197">
        <v>19053205</v>
      </c>
      <c r="O197" t="s">
        <v>307</v>
      </c>
      <c r="P197" t="s">
        <v>626</v>
      </c>
      <c r="Q197" t="s">
        <v>703</v>
      </c>
      <c r="R197">
        <v>18</v>
      </c>
      <c r="S197">
        <v>32210836</v>
      </c>
      <c r="T197">
        <v>32211665</v>
      </c>
      <c r="U197" t="s">
        <v>704</v>
      </c>
      <c r="V197">
        <v>2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117</v>
      </c>
      <c r="AI197" s="2">
        <v>115</v>
      </c>
      <c r="AJ197" s="2">
        <v>100</v>
      </c>
      <c r="AK197" s="2">
        <v>0</v>
      </c>
      <c r="AL197" s="2">
        <v>0</v>
      </c>
      <c r="AM197" s="2">
        <v>492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  <c r="BO197" s="2">
        <v>0</v>
      </c>
      <c r="BP197" s="2">
        <v>4</v>
      </c>
      <c r="BQ197" s="2">
        <v>3</v>
      </c>
      <c r="BR197" s="2">
        <v>3</v>
      </c>
      <c r="BS197" s="2">
        <v>0</v>
      </c>
      <c r="BT197" s="2">
        <v>0</v>
      </c>
      <c r="BU197" s="2">
        <v>32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>
        <v>0</v>
      </c>
      <c r="CE197" s="2">
        <v>0</v>
      </c>
      <c r="CF197" s="2">
        <v>0</v>
      </c>
      <c r="CG197" s="2">
        <v>0</v>
      </c>
      <c r="CH197" s="2">
        <v>0</v>
      </c>
      <c r="CI197" s="2">
        <v>0</v>
      </c>
      <c r="CJ197" s="2">
        <v>0</v>
      </c>
      <c r="CK197" s="2">
        <v>0</v>
      </c>
      <c r="CL197" s="2">
        <v>0</v>
      </c>
    </row>
    <row r="198" spans="1:90" x14ac:dyDescent="0.25">
      <c r="A198" t="s">
        <v>98</v>
      </c>
      <c r="B198">
        <v>20904</v>
      </c>
      <c r="C198" t="s">
        <v>212</v>
      </c>
      <c r="D198">
        <v>1</v>
      </c>
      <c r="E198">
        <v>2</v>
      </c>
      <c r="F198">
        <v>121848</v>
      </c>
      <c r="G198">
        <v>35121848</v>
      </c>
      <c r="H198" t="s">
        <v>599</v>
      </c>
      <c r="I198">
        <v>562</v>
      </c>
      <c r="J198" t="s">
        <v>212</v>
      </c>
      <c r="K198" t="s">
        <v>600</v>
      </c>
      <c r="L198">
        <v>1</v>
      </c>
      <c r="M198" t="s">
        <v>212</v>
      </c>
      <c r="N198">
        <v>19060900</v>
      </c>
      <c r="P198" t="s">
        <v>601</v>
      </c>
      <c r="Q198">
        <v>305</v>
      </c>
      <c r="R198">
        <v>18</v>
      </c>
      <c r="S198">
        <v>32295358</v>
      </c>
      <c r="U198" t="s">
        <v>602</v>
      </c>
      <c r="V198">
        <v>1</v>
      </c>
      <c r="W198" s="2">
        <v>18</v>
      </c>
      <c r="X198" s="2">
        <v>2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4</v>
      </c>
      <c r="BF198" s="2">
        <v>1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>
        <v>0</v>
      </c>
      <c r="BM198" s="2">
        <v>0</v>
      </c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2">
        <v>0</v>
      </c>
      <c r="BT198" s="2">
        <v>0</v>
      </c>
      <c r="BU198" s="2">
        <v>0</v>
      </c>
      <c r="BV198" s="2">
        <v>0</v>
      </c>
      <c r="BW198" s="2">
        <v>0</v>
      </c>
      <c r="BX198" s="2">
        <v>0</v>
      </c>
      <c r="BY198" s="2">
        <v>0</v>
      </c>
      <c r="BZ198" s="2">
        <v>0</v>
      </c>
      <c r="CA198" s="2">
        <v>0</v>
      </c>
      <c r="CB198" s="2">
        <v>0</v>
      </c>
      <c r="CC198" s="2">
        <v>0</v>
      </c>
      <c r="CD198" s="2">
        <v>0</v>
      </c>
      <c r="CE198" s="2">
        <v>0</v>
      </c>
      <c r="CF198" s="2">
        <v>0</v>
      </c>
      <c r="CG198" s="2">
        <v>0</v>
      </c>
      <c r="CH198" s="2">
        <v>0</v>
      </c>
      <c r="CI198" s="2">
        <v>0</v>
      </c>
      <c r="CJ198" s="2">
        <v>0</v>
      </c>
      <c r="CK198" s="2">
        <v>0</v>
      </c>
      <c r="CL198" s="2">
        <v>0</v>
      </c>
    </row>
    <row r="199" spans="1:90" x14ac:dyDescent="0.25">
      <c r="A199" t="s">
        <v>98</v>
      </c>
      <c r="B199">
        <v>21102</v>
      </c>
      <c r="C199" t="s">
        <v>230</v>
      </c>
      <c r="D199">
        <v>1</v>
      </c>
      <c r="E199">
        <v>11</v>
      </c>
      <c r="F199">
        <v>444728</v>
      </c>
      <c r="G199">
        <v>35444728</v>
      </c>
      <c r="H199" t="s">
        <v>933</v>
      </c>
      <c r="I199">
        <v>574</v>
      </c>
      <c r="J199" t="s">
        <v>230</v>
      </c>
      <c r="K199" t="s">
        <v>738</v>
      </c>
      <c r="L199">
        <v>1</v>
      </c>
      <c r="M199" t="s">
        <v>230</v>
      </c>
      <c r="N199">
        <v>11900000</v>
      </c>
      <c r="O199" t="s">
        <v>92</v>
      </c>
      <c r="P199" t="s">
        <v>934</v>
      </c>
      <c r="Q199">
        <v>232</v>
      </c>
      <c r="R199">
        <v>13</v>
      </c>
      <c r="S199">
        <v>38226014</v>
      </c>
      <c r="U199" t="s">
        <v>935</v>
      </c>
      <c r="V199">
        <v>1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70</v>
      </c>
      <c r="AI199" s="2">
        <v>70</v>
      </c>
      <c r="AJ199" s="2">
        <v>65</v>
      </c>
      <c r="AK199" s="2">
        <v>0</v>
      </c>
      <c r="AL199" s="2">
        <v>0</v>
      </c>
      <c r="AM199" s="2">
        <v>297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>
        <v>0</v>
      </c>
      <c r="BM199" s="2">
        <v>0</v>
      </c>
      <c r="BN199" s="2">
        <v>0</v>
      </c>
      <c r="BO199" s="2">
        <v>0</v>
      </c>
      <c r="BP199" s="2">
        <v>2</v>
      </c>
      <c r="BQ199" s="2">
        <v>2</v>
      </c>
      <c r="BR199" s="2">
        <v>2</v>
      </c>
      <c r="BS199" s="2">
        <v>0</v>
      </c>
      <c r="BT199" s="2">
        <v>0</v>
      </c>
      <c r="BU199" s="2">
        <v>18</v>
      </c>
      <c r="BV199" s="2">
        <v>0</v>
      </c>
      <c r="BW199" s="2">
        <v>0</v>
      </c>
      <c r="BX199" s="2">
        <v>0</v>
      </c>
      <c r="BY199" s="2">
        <v>0</v>
      </c>
      <c r="BZ199" s="2">
        <v>0</v>
      </c>
      <c r="CA199" s="2">
        <v>0</v>
      </c>
      <c r="CB199" s="2">
        <v>0</v>
      </c>
      <c r="CC199" s="2">
        <v>0</v>
      </c>
      <c r="CD199" s="2">
        <v>0</v>
      </c>
      <c r="CE199" s="2">
        <v>0</v>
      </c>
      <c r="CF199" s="2">
        <v>0</v>
      </c>
      <c r="CG199" s="2">
        <v>0</v>
      </c>
      <c r="CH199" s="2">
        <v>0</v>
      </c>
      <c r="CI199" s="2">
        <v>0</v>
      </c>
      <c r="CJ199" s="2">
        <v>0</v>
      </c>
      <c r="CK199" s="2">
        <v>0</v>
      </c>
      <c r="CL199" s="2">
        <v>0</v>
      </c>
    </row>
    <row r="200" spans="1:90" x14ac:dyDescent="0.25">
      <c r="A200" t="s">
        <v>98</v>
      </c>
      <c r="B200">
        <v>20507</v>
      </c>
      <c r="C200" t="s">
        <v>143</v>
      </c>
      <c r="D200">
        <v>1</v>
      </c>
      <c r="E200">
        <v>11</v>
      </c>
      <c r="F200">
        <v>434620</v>
      </c>
      <c r="G200">
        <v>35434620</v>
      </c>
      <c r="H200" t="s">
        <v>878</v>
      </c>
      <c r="I200">
        <v>663</v>
      </c>
      <c r="J200" t="s">
        <v>368</v>
      </c>
      <c r="K200" t="s">
        <v>378</v>
      </c>
      <c r="L200">
        <v>1</v>
      </c>
      <c r="M200" t="s">
        <v>368</v>
      </c>
      <c r="N200">
        <v>14150000</v>
      </c>
      <c r="O200" t="s">
        <v>92</v>
      </c>
      <c r="P200" t="s">
        <v>879</v>
      </c>
      <c r="Q200">
        <v>750</v>
      </c>
      <c r="R200">
        <v>16</v>
      </c>
      <c r="S200">
        <v>39874964</v>
      </c>
      <c r="U200" t="s">
        <v>880</v>
      </c>
      <c r="V200">
        <v>1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80</v>
      </c>
      <c r="AI200" s="2">
        <v>73</v>
      </c>
      <c r="AJ200" s="2">
        <v>76</v>
      </c>
      <c r="AK200" s="2">
        <v>0</v>
      </c>
      <c r="AL200" s="2">
        <v>0</v>
      </c>
      <c r="AM200" s="2">
        <v>269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  <c r="BO200" s="2">
        <v>0</v>
      </c>
      <c r="BP200" s="2">
        <v>2</v>
      </c>
      <c r="BQ200" s="2">
        <v>2</v>
      </c>
      <c r="BR200" s="2">
        <v>2</v>
      </c>
      <c r="BS200" s="2">
        <v>0</v>
      </c>
      <c r="BT200" s="2">
        <v>0</v>
      </c>
      <c r="BU200" s="2">
        <v>16</v>
      </c>
      <c r="BV200" s="2">
        <v>0</v>
      </c>
      <c r="BW200" s="2">
        <v>0</v>
      </c>
      <c r="BX200" s="2">
        <v>0</v>
      </c>
      <c r="BY200" s="2">
        <v>0</v>
      </c>
      <c r="BZ200" s="2">
        <v>0</v>
      </c>
      <c r="CA200" s="2">
        <v>0</v>
      </c>
      <c r="CB200" s="2">
        <v>0</v>
      </c>
      <c r="CC200" s="2">
        <v>0</v>
      </c>
      <c r="CD200" s="2">
        <v>0</v>
      </c>
      <c r="CE200" s="2">
        <v>0</v>
      </c>
      <c r="CF200" s="2">
        <v>0</v>
      </c>
      <c r="CG200" s="2">
        <v>0</v>
      </c>
      <c r="CH200" s="2">
        <v>0</v>
      </c>
      <c r="CI200" s="2">
        <v>0</v>
      </c>
      <c r="CJ200" s="2">
        <v>0</v>
      </c>
      <c r="CK200" s="2">
        <v>0</v>
      </c>
      <c r="CL200" s="2">
        <v>0</v>
      </c>
    </row>
    <row r="201" spans="1:90" x14ac:dyDescent="0.25">
      <c r="A201" t="s">
        <v>98</v>
      </c>
      <c r="B201">
        <v>20507</v>
      </c>
      <c r="C201" t="s">
        <v>143</v>
      </c>
      <c r="D201">
        <v>1</v>
      </c>
      <c r="E201">
        <v>11</v>
      </c>
      <c r="F201">
        <v>22998</v>
      </c>
      <c r="G201">
        <v>35022998</v>
      </c>
      <c r="H201" t="s">
        <v>519</v>
      </c>
      <c r="I201">
        <v>208</v>
      </c>
      <c r="J201" t="s">
        <v>304</v>
      </c>
      <c r="K201" t="s">
        <v>152</v>
      </c>
      <c r="L201">
        <v>1</v>
      </c>
      <c r="M201" t="s">
        <v>304</v>
      </c>
      <c r="N201">
        <v>14300000</v>
      </c>
      <c r="O201" t="s">
        <v>101</v>
      </c>
      <c r="P201" t="s">
        <v>520</v>
      </c>
      <c r="Q201">
        <v>1087</v>
      </c>
      <c r="R201">
        <v>16</v>
      </c>
      <c r="S201">
        <v>36621967</v>
      </c>
      <c r="T201">
        <v>37612428</v>
      </c>
      <c r="U201" t="s">
        <v>521</v>
      </c>
      <c r="V201">
        <v>1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199</v>
      </c>
      <c r="AI201" s="2">
        <v>197</v>
      </c>
      <c r="AJ201" s="2">
        <v>189</v>
      </c>
      <c r="AK201" s="2">
        <v>0</v>
      </c>
      <c r="AL201" s="2">
        <v>0</v>
      </c>
      <c r="AM201" s="2">
        <v>658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>
        <v>0</v>
      </c>
      <c r="BM201" s="2">
        <v>0</v>
      </c>
      <c r="BN201" s="2">
        <v>0</v>
      </c>
      <c r="BO201" s="2">
        <v>0</v>
      </c>
      <c r="BP201" s="2">
        <v>6</v>
      </c>
      <c r="BQ201" s="2">
        <v>5</v>
      </c>
      <c r="BR201" s="2">
        <v>6</v>
      </c>
      <c r="BS201" s="2">
        <v>0</v>
      </c>
      <c r="BT201" s="2">
        <v>0</v>
      </c>
      <c r="BU201" s="2">
        <v>45</v>
      </c>
      <c r="BV201" s="2">
        <v>0</v>
      </c>
      <c r="BW201" s="2">
        <v>0</v>
      </c>
      <c r="BX201" s="2">
        <v>0</v>
      </c>
      <c r="BY201" s="2">
        <v>0</v>
      </c>
      <c r="BZ201" s="2">
        <v>0</v>
      </c>
      <c r="CA201" s="2">
        <v>0</v>
      </c>
      <c r="CB201" s="2">
        <v>0</v>
      </c>
      <c r="CC201" s="2">
        <v>0</v>
      </c>
      <c r="CD201" s="2">
        <v>0</v>
      </c>
      <c r="CE201" s="2">
        <v>0</v>
      </c>
      <c r="CF201" s="2">
        <v>0</v>
      </c>
      <c r="CG201" s="2">
        <v>0</v>
      </c>
      <c r="CH201" s="2">
        <v>0</v>
      </c>
      <c r="CI201" s="2">
        <v>0</v>
      </c>
      <c r="CJ201" s="2">
        <v>0</v>
      </c>
      <c r="CK201" s="2">
        <v>0</v>
      </c>
      <c r="CL201" s="2">
        <v>0</v>
      </c>
    </row>
    <row r="202" spans="1:90" x14ac:dyDescent="0.25">
      <c r="A202" t="s">
        <v>98</v>
      </c>
      <c r="B202">
        <v>20507</v>
      </c>
      <c r="C202" t="s">
        <v>143</v>
      </c>
      <c r="D202">
        <v>1</v>
      </c>
      <c r="E202">
        <v>28</v>
      </c>
      <c r="F202">
        <v>196061</v>
      </c>
      <c r="G202">
        <v>35196061</v>
      </c>
      <c r="H202" t="s">
        <v>632</v>
      </c>
      <c r="I202">
        <v>582</v>
      </c>
      <c r="J202" t="s">
        <v>143</v>
      </c>
      <c r="K202" t="s">
        <v>633</v>
      </c>
      <c r="L202">
        <v>1</v>
      </c>
      <c r="M202" t="s">
        <v>143</v>
      </c>
      <c r="N202">
        <v>14040030</v>
      </c>
      <c r="O202" t="s">
        <v>101</v>
      </c>
      <c r="P202" t="s">
        <v>530</v>
      </c>
      <c r="Q202">
        <v>3900</v>
      </c>
      <c r="R202">
        <v>16</v>
      </c>
      <c r="S202">
        <v>36023580</v>
      </c>
      <c r="T202">
        <v>36023581</v>
      </c>
      <c r="U202" t="s">
        <v>634</v>
      </c>
      <c r="V202">
        <v>1</v>
      </c>
      <c r="W202" s="2">
        <v>29</v>
      </c>
      <c r="X202" s="2">
        <v>35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4</v>
      </c>
      <c r="BF202" s="2">
        <v>2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2">
        <v>0</v>
      </c>
      <c r="BT202" s="2">
        <v>0</v>
      </c>
      <c r="BU202" s="2">
        <v>0</v>
      </c>
      <c r="BV202" s="2">
        <v>0</v>
      </c>
      <c r="BW202" s="2">
        <v>0</v>
      </c>
      <c r="BX202" s="2">
        <v>0</v>
      </c>
      <c r="BY202" s="2">
        <v>0</v>
      </c>
      <c r="BZ202" s="2">
        <v>0</v>
      </c>
      <c r="CA202" s="2">
        <v>0</v>
      </c>
      <c r="CB202" s="2">
        <v>0</v>
      </c>
      <c r="CC202" s="2">
        <v>0</v>
      </c>
      <c r="CD202" s="2">
        <v>0</v>
      </c>
      <c r="CE202" s="2">
        <v>0</v>
      </c>
      <c r="CF202" s="2">
        <v>0</v>
      </c>
      <c r="CG202" s="2">
        <v>0</v>
      </c>
      <c r="CH202" s="2">
        <v>0</v>
      </c>
      <c r="CI202" s="2">
        <v>0</v>
      </c>
      <c r="CJ202" s="2">
        <v>0</v>
      </c>
      <c r="CK202" s="2">
        <v>0</v>
      </c>
      <c r="CL202" s="2">
        <v>0</v>
      </c>
    </row>
    <row r="203" spans="1:90" x14ac:dyDescent="0.25">
      <c r="A203" t="s">
        <v>98</v>
      </c>
      <c r="B203">
        <v>20507</v>
      </c>
      <c r="C203" t="s">
        <v>143</v>
      </c>
      <c r="D203">
        <v>1</v>
      </c>
      <c r="E203">
        <v>11</v>
      </c>
      <c r="F203">
        <v>24348</v>
      </c>
      <c r="G203">
        <v>35024348</v>
      </c>
      <c r="H203" t="s">
        <v>801</v>
      </c>
      <c r="I203">
        <v>656</v>
      </c>
      <c r="J203" t="s">
        <v>398</v>
      </c>
      <c r="K203" t="s">
        <v>91</v>
      </c>
      <c r="L203">
        <v>1</v>
      </c>
      <c r="M203" t="s">
        <v>398</v>
      </c>
      <c r="N203">
        <v>14200000</v>
      </c>
      <c r="O203" t="s">
        <v>195</v>
      </c>
      <c r="P203" t="s">
        <v>802</v>
      </c>
      <c r="Q203" t="s">
        <v>803</v>
      </c>
      <c r="R203">
        <v>16</v>
      </c>
      <c r="S203">
        <v>39841415</v>
      </c>
      <c r="T203">
        <v>39841752</v>
      </c>
      <c r="U203" t="s">
        <v>804</v>
      </c>
      <c r="V203">
        <v>2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79</v>
      </c>
      <c r="AI203" s="2">
        <v>65</v>
      </c>
      <c r="AJ203" s="2">
        <v>60</v>
      </c>
      <c r="AK203" s="2">
        <v>0</v>
      </c>
      <c r="AL203" s="2">
        <v>0</v>
      </c>
      <c r="AM203" s="2">
        <v>241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>
        <v>0</v>
      </c>
      <c r="BM203" s="2">
        <v>0</v>
      </c>
      <c r="BN203" s="2">
        <v>0</v>
      </c>
      <c r="BO203" s="2">
        <v>0</v>
      </c>
      <c r="BP203" s="2">
        <v>2</v>
      </c>
      <c r="BQ203" s="2">
        <v>2</v>
      </c>
      <c r="BR203" s="2">
        <v>3</v>
      </c>
      <c r="BS203" s="2">
        <v>0</v>
      </c>
      <c r="BT203" s="2">
        <v>0</v>
      </c>
      <c r="BU203" s="2">
        <v>15</v>
      </c>
      <c r="BV203" s="2">
        <v>0</v>
      </c>
      <c r="BW203" s="2">
        <v>0</v>
      </c>
      <c r="BX203" s="2">
        <v>0</v>
      </c>
      <c r="BY203" s="2">
        <v>0</v>
      </c>
      <c r="BZ203" s="2">
        <v>0</v>
      </c>
      <c r="CA203" s="2">
        <v>0</v>
      </c>
      <c r="CB203" s="2">
        <v>0</v>
      </c>
      <c r="CC203" s="2">
        <v>0</v>
      </c>
      <c r="CD203" s="2">
        <v>0</v>
      </c>
      <c r="CE203" s="2">
        <v>0</v>
      </c>
      <c r="CF203" s="2">
        <v>0</v>
      </c>
      <c r="CG203" s="2">
        <v>0</v>
      </c>
      <c r="CH203" s="2">
        <v>0</v>
      </c>
      <c r="CI203" s="2">
        <v>0</v>
      </c>
      <c r="CJ203" s="2">
        <v>0</v>
      </c>
      <c r="CK203" s="2">
        <v>0</v>
      </c>
      <c r="CL203" s="2">
        <v>0</v>
      </c>
    </row>
    <row r="204" spans="1:90" x14ac:dyDescent="0.25">
      <c r="A204" t="s">
        <v>98</v>
      </c>
      <c r="B204">
        <v>20507</v>
      </c>
      <c r="C204" t="s">
        <v>143</v>
      </c>
      <c r="D204">
        <v>1</v>
      </c>
      <c r="E204">
        <v>2</v>
      </c>
      <c r="F204">
        <v>982076</v>
      </c>
      <c r="G204">
        <v>35982076</v>
      </c>
      <c r="H204" t="s">
        <v>1131</v>
      </c>
      <c r="I204">
        <v>582</v>
      </c>
      <c r="J204" t="s">
        <v>143</v>
      </c>
      <c r="K204" t="s">
        <v>329</v>
      </c>
      <c r="L204">
        <v>1</v>
      </c>
      <c r="M204" t="s">
        <v>143</v>
      </c>
      <c r="N204">
        <v>14026390</v>
      </c>
      <c r="O204" t="s">
        <v>101</v>
      </c>
      <c r="P204" t="s">
        <v>1132</v>
      </c>
      <c r="Q204">
        <v>495</v>
      </c>
      <c r="R204">
        <v>16</v>
      </c>
      <c r="S204">
        <v>39199061</v>
      </c>
      <c r="U204" t="s">
        <v>1133</v>
      </c>
      <c r="V204">
        <v>1</v>
      </c>
      <c r="W204" s="2">
        <v>11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4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2">
        <v>0</v>
      </c>
      <c r="BT204" s="2">
        <v>0</v>
      </c>
      <c r="BU204" s="2">
        <v>0</v>
      </c>
      <c r="BV204" s="2">
        <v>0</v>
      </c>
      <c r="BW204" s="2">
        <v>0</v>
      </c>
      <c r="BX204" s="2">
        <v>0</v>
      </c>
      <c r="BY204" s="2">
        <v>0</v>
      </c>
      <c r="BZ204" s="2">
        <v>0</v>
      </c>
      <c r="CA204" s="2">
        <v>0</v>
      </c>
      <c r="CB204" s="2">
        <v>0</v>
      </c>
      <c r="CC204" s="2">
        <v>0</v>
      </c>
      <c r="CD204" s="2">
        <v>0</v>
      </c>
      <c r="CE204" s="2">
        <v>0</v>
      </c>
      <c r="CF204" s="2">
        <v>0</v>
      </c>
      <c r="CG204" s="2">
        <v>0</v>
      </c>
      <c r="CH204" s="2">
        <v>0</v>
      </c>
      <c r="CI204" s="2">
        <v>0</v>
      </c>
      <c r="CJ204" s="2">
        <v>0</v>
      </c>
      <c r="CK204" s="2">
        <v>0</v>
      </c>
      <c r="CL204" s="2">
        <v>0</v>
      </c>
    </row>
    <row r="205" spans="1:90" x14ac:dyDescent="0.25">
      <c r="A205" t="s">
        <v>98</v>
      </c>
      <c r="B205">
        <v>20507</v>
      </c>
      <c r="C205" t="s">
        <v>143</v>
      </c>
      <c r="D205">
        <v>1</v>
      </c>
      <c r="E205">
        <v>11</v>
      </c>
      <c r="F205">
        <v>24107</v>
      </c>
      <c r="G205">
        <v>35024107</v>
      </c>
      <c r="H205" t="s">
        <v>1017</v>
      </c>
      <c r="I205">
        <v>582</v>
      </c>
      <c r="J205" t="s">
        <v>143</v>
      </c>
      <c r="K205" t="s">
        <v>247</v>
      </c>
      <c r="L205">
        <v>1</v>
      </c>
      <c r="M205" t="s">
        <v>143</v>
      </c>
      <c r="N205">
        <v>14085070</v>
      </c>
      <c r="O205" t="s">
        <v>92</v>
      </c>
      <c r="P205" t="s">
        <v>592</v>
      </c>
      <c r="Q205">
        <v>520</v>
      </c>
      <c r="R205">
        <v>16</v>
      </c>
      <c r="S205">
        <v>36108261</v>
      </c>
      <c r="T205">
        <v>36108374</v>
      </c>
      <c r="U205" t="s">
        <v>1018</v>
      </c>
      <c r="V205">
        <v>1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200</v>
      </c>
      <c r="AI205" s="2">
        <v>188</v>
      </c>
      <c r="AJ205" s="2">
        <v>36</v>
      </c>
      <c r="AK205" s="2">
        <v>0</v>
      </c>
      <c r="AL205" s="2">
        <v>0</v>
      </c>
      <c r="AM205" s="2">
        <v>2037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  <c r="BO205" s="2">
        <v>0</v>
      </c>
      <c r="BP205" s="2">
        <v>5</v>
      </c>
      <c r="BQ205" s="2">
        <v>6</v>
      </c>
      <c r="BR205" s="2">
        <v>1</v>
      </c>
      <c r="BS205" s="2">
        <v>0</v>
      </c>
      <c r="BT205" s="2">
        <v>0</v>
      </c>
      <c r="BU205" s="2">
        <v>121</v>
      </c>
      <c r="BV205" s="2">
        <v>0</v>
      </c>
      <c r="BW205" s="2">
        <v>0</v>
      </c>
      <c r="BX205" s="2">
        <v>0</v>
      </c>
      <c r="BY205" s="2">
        <v>0</v>
      </c>
      <c r="BZ205" s="2">
        <v>0</v>
      </c>
      <c r="CA205" s="2">
        <v>0</v>
      </c>
      <c r="CB205" s="2">
        <v>0</v>
      </c>
      <c r="CC205" s="2">
        <v>0</v>
      </c>
      <c r="CD205" s="2">
        <v>0</v>
      </c>
      <c r="CE205" s="2">
        <v>0</v>
      </c>
      <c r="CF205" s="2">
        <v>0</v>
      </c>
      <c r="CG205" s="2">
        <v>0</v>
      </c>
      <c r="CH205" s="2">
        <v>0</v>
      </c>
      <c r="CI205" s="2">
        <v>0</v>
      </c>
      <c r="CJ205" s="2">
        <v>0</v>
      </c>
      <c r="CK205" s="2">
        <v>0</v>
      </c>
      <c r="CL205" s="2">
        <v>0</v>
      </c>
    </row>
    <row r="206" spans="1:90" x14ac:dyDescent="0.25">
      <c r="A206" t="s">
        <v>98</v>
      </c>
      <c r="B206">
        <v>20507</v>
      </c>
      <c r="C206" t="s">
        <v>143</v>
      </c>
      <c r="D206">
        <v>1</v>
      </c>
      <c r="E206">
        <v>11</v>
      </c>
      <c r="F206">
        <v>441624</v>
      </c>
      <c r="G206">
        <v>35441624</v>
      </c>
      <c r="H206" t="s">
        <v>1004</v>
      </c>
      <c r="I206">
        <v>622</v>
      </c>
      <c r="J206" t="s">
        <v>144</v>
      </c>
      <c r="K206" t="s">
        <v>1005</v>
      </c>
      <c r="L206">
        <v>1</v>
      </c>
      <c r="M206" t="s">
        <v>144</v>
      </c>
      <c r="N206">
        <v>14270000</v>
      </c>
      <c r="O206" t="s">
        <v>92</v>
      </c>
      <c r="P206" t="s">
        <v>1006</v>
      </c>
      <c r="Q206">
        <v>365</v>
      </c>
      <c r="R206">
        <v>16</v>
      </c>
      <c r="S206">
        <v>39544116</v>
      </c>
      <c r="T206">
        <v>39544119</v>
      </c>
      <c r="U206" t="s">
        <v>1007</v>
      </c>
      <c r="V206">
        <v>1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79</v>
      </c>
      <c r="AI206" s="2">
        <v>80</v>
      </c>
      <c r="AJ206" s="2">
        <v>74</v>
      </c>
      <c r="AK206" s="2">
        <v>0</v>
      </c>
      <c r="AL206" s="2">
        <v>0</v>
      </c>
      <c r="AM206" s="2">
        <v>73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>
        <v>0</v>
      </c>
      <c r="BM206" s="2">
        <v>0</v>
      </c>
      <c r="BN206" s="2">
        <v>0</v>
      </c>
      <c r="BO206" s="2">
        <v>0</v>
      </c>
      <c r="BP206" s="2">
        <v>2</v>
      </c>
      <c r="BQ206" s="2">
        <v>2</v>
      </c>
      <c r="BR206" s="2">
        <v>2</v>
      </c>
      <c r="BS206" s="2">
        <v>0</v>
      </c>
      <c r="BT206" s="2">
        <v>0</v>
      </c>
      <c r="BU206" s="2">
        <v>5</v>
      </c>
      <c r="BV206" s="2">
        <v>0</v>
      </c>
      <c r="BW206" s="2">
        <v>0</v>
      </c>
      <c r="BX206" s="2">
        <v>0</v>
      </c>
      <c r="BY206" s="2">
        <v>0</v>
      </c>
      <c r="BZ206" s="2">
        <v>0</v>
      </c>
      <c r="CA206" s="2">
        <v>0</v>
      </c>
      <c r="CB206" s="2">
        <v>0</v>
      </c>
      <c r="CC206" s="2">
        <v>0</v>
      </c>
      <c r="CD206" s="2">
        <v>0</v>
      </c>
      <c r="CE206" s="2">
        <v>0</v>
      </c>
      <c r="CF206" s="2">
        <v>0</v>
      </c>
      <c r="CG206" s="2">
        <v>0</v>
      </c>
      <c r="CH206" s="2">
        <v>0</v>
      </c>
      <c r="CI206" s="2">
        <v>0</v>
      </c>
      <c r="CJ206" s="2">
        <v>0</v>
      </c>
      <c r="CK206" s="2">
        <v>0</v>
      </c>
      <c r="CL206" s="2">
        <v>0</v>
      </c>
    </row>
    <row r="207" spans="1:90" x14ac:dyDescent="0.25">
      <c r="A207" t="s">
        <v>98</v>
      </c>
      <c r="B207">
        <v>20908</v>
      </c>
      <c r="C207" t="s">
        <v>241</v>
      </c>
      <c r="D207">
        <v>1</v>
      </c>
      <c r="E207">
        <v>11</v>
      </c>
      <c r="F207">
        <v>906785</v>
      </c>
      <c r="G207">
        <v>35906785</v>
      </c>
      <c r="H207" t="s">
        <v>618</v>
      </c>
      <c r="I207">
        <v>563</v>
      </c>
      <c r="J207" t="s">
        <v>432</v>
      </c>
      <c r="K207" t="s">
        <v>619</v>
      </c>
      <c r="L207">
        <v>1</v>
      </c>
      <c r="M207" t="s">
        <v>432</v>
      </c>
      <c r="N207">
        <v>19400000</v>
      </c>
      <c r="O207" t="s">
        <v>101</v>
      </c>
      <c r="P207" t="s">
        <v>620</v>
      </c>
      <c r="Q207" t="s">
        <v>114</v>
      </c>
      <c r="R207">
        <v>18</v>
      </c>
      <c r="S207">
        <v>32713687</v>
      </c>
      <c r="U207" t="s">
        <v>621</v>
      </c>
      <c r="V207">
        <v>2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119</v>
      </c>
      <c r="AI207" s="2">
        <v>115</v>
      </c>
      <c r="AJ207" s="2">
        <v>114</v>
      </c>
      <c r="AK207" s="2">
        <v>0</v>
      </c>
      <c r="AL207" s="2">
        <v>0</v>
      </c>
      <c r="AM207" s="2">
        <v>300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  <c r="BO207" s="2">
        <v>0</v>
      </c>
      <c r="BP207" s="2">
        <v>3</v>
      </c>
      <c r="BQ207" s="2">
        <v>3</v>
      </c>
      <c r="BR207" s="2">
        <v>4</v>
      </c>
      <c r="BS207" s="2">
        <v>0</v>
      </c>
      <c r="BT207" s="2">
        <v>0</v>
      </c>
      <c r="BU207" s="2">
        <v>23</v>
      </c>
      <c r="BV207" s="2">
        <v>0</v>
      </c>
      <c r="BW207" s="2">
        <v>0</v>
      </c>
      <c r="BX207" s="2">
        <v>0</v>
      </c>
      <c r="BY207" s="2">
        <v>0</v>
      </c>
      <c r="BZ207" s="2">
        <v>0</v>
      </c>
      <c r="CA207" s="2">
        <v>0</v>
      </c>
      <c r="CB207" s="2">
        <v>0</v>
      </c>
      <c r="CC207" s="2">
        <v>0</v>
      </c>
      <c r="CD207" s="2">
        <v>0</v>
      </c>
      <c r="CE207" s="2">
        <v>0</v>
      </c>
      <c r="CF207" s="2">
        <v>0</v>
      </c>
      <c r="CG207" s="2">
        <v>0</v>
      </c>
      <c r="CH207" s="2">
        <v>0</v>
      </c>
      <c r="CI207" s="2">
        <v>0</v>
      </c>
      <c r="CJ207" s="2">
        <v>0</v>
      </c>
      <c r="CK207" s="2">
        <v>0</v>
      </c>
      <c r="CL207" s="2">
        <v>0</v>
      </c>
    </row>
    <row r="208" spans="1:90" x14ac:dyDescent="0.25">
      <c r="A208" t="s">
        <v>98</v>
      </c>
      <c r="B208">
        <v>10603</v>
      </c>
      <c r="C208" t="s">
        <v>185</v>
      </c>
      <c r="D208">
        <v>1</v>
      </c>
      <c r="E208">
        <v>11</v>
      </c>
      <c r="F208">
        <v>8285</v>
      </c>
      <c r="G208">
        <v>35008285</v>
      </c>
      <c r="H208" t="s">
        <v>795</v>
      </c>
      <c r="I208">
        <v>626</v>
      </c>
      <c r="J208" t="s">
        <v>185</v>
      </c>
      <c r="K208" t="s">
        <v>91</v>
      </c>
      <c r="L208">
        <v>1</v>
      </c>
      <c r="M208" t="s">
        <v>185</v>
      </c>
      <c r="N208">
        <v>9020130</v>
      </c>
      <c r="O208" t="s">
        <v>92</v>
      </c>
      <c r="P208" t="s">
        <v>796</v>
      </c>
      <c r="Q208">
        <v>150</v>
      </c>
      <c r="R208">
        <v>11</v>
      </c>
      <c r="S208">
        <v>44793235</v>
      </c>
      <c r="T208">
        <v>49902577</v>
      </c>
      <c r="U208" t="s">
        <v>797</v>
      </c>
      <c r="V208">
        <v>1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316</v>
      </c>
      <c r="AI208" s="2">
        <v>229</v>
      </c>
      <c r="AJ208" s="2">
        <v>306</v>
      </c>
      <c r="AK208" s="2">
        <v>0</v>
      </c>
      <c r="AL208" s="2">
        <v>0</v>
      </c>
      <c r="AM208" s="2">
        <v>1746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  <c r="BO208" s="2">
        <v>0</v>
      </c>
      <c r="BP208" s="2">
        <v>9</v>
      </c>
      <c r="BQ208" s="2">
        <v>6</v>
      </c>
      <c r="BR208" s="2">
        <v>9</v>
      </c>
      <c r="BS208" s="2">
        <v>0</v>
      </c>
      <c r="BT208" s="2">
        <v>0</v>
      </c>
      <c r="BU208" s="2">
        <v>96</v>
      </c>
      <c r="BV208" s="2">
        <v>0</v>
      </c>
      <c r="BW208" s="2">
        <v>0</v>
      </c>
      <c r="BX208" s="2">
        <v>0</v>
      </c>
      <c r="BY208" s="2">
        <v>0</v>
      </c>
      <c r="BZ208" s="2">
        <v>0</v>
      </c>
      <c r="CA208" s="2">
        <v>0</v>
      </c>
      <c r="CB208" s="2">
        <v>0</v>
      </c>
      <c r="CC208" s="2">
        <v>0</v>
      </c>
      <c r="CD208" s="2">
        <v>0</v>
      </c>
      <c r="CE208" s="2">
        <v>0</v>
      </c>
      <c r="CF208" s="2">
        <v>0</v>
      </c>
      <c r="CG208" s="2">
        <v>0</v>
      </c>
      <c r="CH208" s="2">
        <v>0</v>
      </c>
      <c r="CI208" s="2">
        <v>0</v>
      </c>
      <c r="CJ208" s="2">
        <v>0</v>
      </c>
      <c r="CK208" s="2">
        <v>0</v>
      </c>
      <c r="CL208" s="2">
        <v>0</v>
      </c>
    </row>
    <row r="209" spans="1:90" x14ac:dyDescent="0.25">
      <c r="A209" t="s">
        <v>98</v>
      </c>
      <c r="B209">
        <v>20102</v>
      </c>
      <c r="C209" t="s">
        <v>173</v>
      </c>
      <c r="D209">
        <v>1</v>
      </c>
      <c r="E209">
        <v>11</v>
      </c>
      <c r="F209">
        <v>294937</v>
      </c>
      <c r="G209">
        <v>35294937</v>
      </c>
      <c r="H209" t="s">
        <v>900</v>
      </c>
      <c r="I209">
        <v>335</v>
      </c>
      <c r="J209" t="s">
        <v>242</v>
      </c>
      <c r="K209" t="s">
        <v>406</v>
      </c>
      <c r="L209">
        <v>1</v>
      </c>
      <c r="M209" t="s">
        <v>242</v>
      </c>
      <c r="N209">
        <v>11440170</v>
      </c>
      <c r="O209" t="s">
        <v>92</v>
      </c>
      <c r="P209" t="s">
        <v>901</v>
      </c>
      <c r="Q209">
        <v>502</v>
      </c>
      <c r="R209">
        <v>13</v>
      </c>
      <c r="S209">
        <v>33824173</v>
      </c>
      <c r="T209">
        <v>33825677</v>
      </c>
      <c r="U209" t="s">
        <v>902</v>
      </c>
      <c r="V209">
        <v>1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102</v>
      </c>
      <c r="AI209" s="2">
        <v>99</v>
      </c>
      <c r="AJ209" s="2">
        <v>105</v>
      </c>
      <c r="AK209" s="2">
        <v>0</v>
      </c>
      <c r="AL209" s="2">
        <v>0</v>
      </c>
      <c r="AM209" s="2">
        <v>421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>
        <v>0</v>
      </c>
      <c r="BM209" s="2">
        <v>0</v>
      </c>
      <c r="BN209" s="2">
        <v>0</v>
      </c>
      <c r="BO209" s="2">
        <v>0</v>
      </c>
      <c r="BP209" s="2">
        <v>4</v>
      </c>
      <c r="BQ209" s="2">
        <v>3</v>
      </c>
      <c r="BR209" s="2">
        <v>4</v>
      </c>
      <c r="BS209" s="2">
        <v>0</v>
      </c>
      <c r="BT209" s="2">
        <v>0</v>
      </c>
      <c r="BU209" s="2">
        <v>26</v>
      </c>
      <c r="BV209" s="2">
        <v>0</v>
      </c>
      <c r="BW209" s="2">
        <v>0</v>
      </c>
      <c r="BX209" s="2">
        <v>0</v>
      </c>
      <c r="BY209" s="2">
        <v>0</v>
      </c>
      <c r="BZ209" s="2">
        <v>0</v>
      </c>
      <c r="CA209" s="2">
        <v>0</v>
      </c>
      <c r="CB209" s="2">
        <v>0</v>
      </c>
      <c r="CC209" s="2">
        <v>0</v>
      </c>
      <c r="CD209" s="2">
        <v>0</v>
      </c>
      <c r="CE209" s="2">
        <v>0</v>
      </c>
      <c r="CF209" s="2">
        <v>0</v>
      </c>
      <c r="CG209" s="2">
        <v>0</v>
      </c>
      <c r="CH209" s="2">
        <v>0</v>
      </c>
      <c r="CI209" s="2">
        <v>0</v>
      </c>
      <c r="CJ209" s="2">
        <v>0</v>
      </c>
      <c r="CK209" s="2">
        <v>0</v>
      </c>
      <c r="CL209" s="2">
        <v>0</v>
      </c>
    </row>
    <row r="210" spans="1:90" x14ac:dyDescent="0.25">
      <c r="A210" t="s">
        <v>98</v>
      </c>
      <c r="B210">
        <v>20102</v>
      </c>
      <c r="C210" t="s">
        <v>173</v>
      </c>
      <c r="D210">
        <v>1</v>
      </c>
      <c r="E210">
        <v>11</v>
      </c>
      <c r="F210">
        <v>38787</v>
      </c>
      <c r="G210">
        <v>35038787</v>
      </c>
      <c r="H210" t="s">
        <v>807</v>
      </c>
      <c r="I210">
        <v>633</v>
      </c>
      <c r="J210" t="s">
        <v>173</v>
      </c>
      <c r="K210" t="s">
        <v>174</v>
      </c>
      <c r="L210">
        <v>1</v>
      </c>
      <c r="M210" t="s">
        <v>173</v>
      </c>
      <c r="N210">
        <v>11030600</v>
      </c>
      <c r="O210" t="s">
        <v>101</v>
      </c>
      <c r="P210" t="s">
        <v>808</v>
      </c>
      <c r="Q210">
        <v>466</v>
      </c>
      <c r="R210">
        <v>13</v>
      </c>
      <c r="S210">
        <v>23369998</v>
      </c>
      <c r="T210">
        <v>32369998</v>
      </c>
      <c r="U210" t="s">
        <v>809</v>
      </c>
      <c r="V210">
        <v>1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177</v>
      </c>
      <c r="AI210" s="2">
        <v>164</v>
      </c>
      <c r="AJ210" s="2">
        <v>159</v>
      </c>
      <c r="AK210" s="2">
        <v>0</v>
      </c>
      <c r="AL210" s="2">
        <v>0</v>
      </c>
      <c r="AM210" s="2">
        <v>1087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0</v>
      </c>
      <c r="BN210" s="2">
        <v>0</v>
      </c>
      <c r="BO210" s="2">
        <v>0</v>
      </c>
      <c r="BP210" s="2">
        <v>5</v>
      </c>
      <c r="BQ210" s="2">
        <v>5</v>
      </c>
      <c r="BR210" s="2">
        <v>6</v>
      </c>
      <c r="BS210" s="2">
        <v>0</v>
      </c>
      <c r="BT210" s="2">
        <v>0</v>
      </c>
      <c r="BU210" s="2">
        <v>61</v>
      </c>
      <c r="BV210" s="2">
        <v>0</v>
      </c>
      <c r="BW210" s="2">
        <v>0</v>
      </c>
      <c r="BX210" s="2">
        <v>0</v>
      </c>
      <c r="BY210" s="2">
        <v>0</v>
      </c>
      <c r="BZ210" s="2">
        <v>0</v>
      </c>
      <c r="CA210" s="2">
        <v>0</v>
      </c>
      <c r="CB210" s="2">
        <v>0</v>
      </c>
      <c r="CC210" s="2">
        <v>0</v>
      </c>
      <c r="CD210" s="2">
        <v>0</v>
      </c>
      <c r="CE210" s="2">
        <v>0</v>
      </c>
      <c r="CF210" s="2">
        <v>0</v>
      </c>
      <c r="CG210" s="2">
        <v>0</v>
      </c>
      <c r="CH210" s="2">
        <v>0</v>
      </c>
      <c r="CI210" s="2">
        <v>0</v>
      </c>
      <c r="CJ210" s="2">
        <v>0</v>
      </c>
      <c r="CK210" s="2">
        <v>0</v>
      </c>
      <c r="CL210" s="2">
        <v>0</v>
      </c>
    </row>
    <row r="211" spans="1:90" x14ac:dyDescent="0.25">
      <c r="A211" t="s">
        <v>98</v>
      </c>
      <c r="B211">
        <v>20102</v>
      </c>
      <c r="C211" t="s">
        <v>173</v>
      </c>
      <c r="D211">
        <v>1</v>
      </c>
      <c r="E211">
        <v>11</v>
      </c>
      <c r="F211">
        <v>390896</v>
      </c>
      <c r="G211">
        <v>35390896</v>
      </c>
      <c r="H211" t="s">
        <v>1126</v>
      </c>
      <c r="I211">
        <v>283</v>
      </c>
      <c r="J211" t="s">
        <v>339</v>
      </c>
      <c r="K211" t="s">
        <v>942</v>
      </c>
      <c r="L211">
        <v>1</v>
      </c>
      <c r="M211" t="s">
        <v>339</v>
      </c>
      <c r="N211">
        <v>11510160</v>
      </c>
      <c r="O211" t="s">
        <v>92</v>
      </c>
      <c r="P211" t="s">
        <v>1127</v>
      </c>
      <c r="Q211">
        <v>230</v>
      </c>
      <c r="R211">
        <v>13</v>
      </c>
      <c r="S211">
        <v>33752175</v>
      </c>
      <c r="U211" t="s">
        <v>1128</v>
      </c>
      <c r="V211">
        <v>1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118</v>
      </c>
      <c r="AI211" s="2">
        <v>119</v>
      </c>
      <c r="AJ211" s="2">
        <v>114</v>
      </c>
      <c r="AK211" s="2">
        <v>0</v>
      </c>
      <c r="AL211" s="2">
        <v>0</v>
      </c>
      <c r="AM211" s="2">
        <v>440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  <c r="BO211" s="2">
        <v>0</v>
      </c>
      <c r="BP211" s="2">
        <v>3</v>
      </c>
      <c r="BQ211" s="2">
        <v>3</v>
      </c>
      <c r="BR211" s="2">
        <v>4</v>
      </c>
      <c r="BS211" s="2">
        <v>0</v>
      </c>
      <c r="BT211" s="2">
        <v>0</v>
      </c>
      <c r="BU211" s="2">
        <v>29</v>
      </c>
      <c r="BV211" s="2">
        <v>0</v>
      </c>
      <c r="BW211" s="2">
        <v>0</v>
      </c>
      <c r="BX211" s="2">
        <v>0</v>
      </c>
      <c r="BY211" s="2">
        <v>0</v>
      </c>
      <c r="BZ211" s="2">
        <v>0</v>
      </c>
      <c r="CA211" s="2">
        <v>0</v>
      </c>
      <c r="CB211" s="2">
        <v>0</v>
      </c>
      <c r="CC211" s="2">
        <v>0</v>
      </c>
      <c r="CD211" s="2">
        <v>0</v>
      </c>
      <c r="CE211" s="2">
        <v>0</v>
      </c>
      <c r="CF211" s="2">
        <v>0</v>
      </c>
      <c r="CG211" s="2">
        <v>0</v>
      </c>
      <c r="CH211" s="2">
        <v>0</v>
      </c>
      <c r="CI211" s="2">
        <v>0</v>
      </c>
      <c r="CJ211" s="2">
        <v>0</v>
      </c>
      <c r="CK211" s="2">
        <v>0</v>
      </c>
      <c r="CL211" s="2">
        <v>0</v>
      </c>
    </row>
    <row r="212" spans="1:90" x14ac:dyDescent="0.25">
      <c r="A212" t="s">
        <v>98</v>
      </c>
      <c r="B212">
        <v>20102</v>
      </c>
      <c r="C212" t="s">
        <v>173</v>
      </c>
      <c r="D212">
        <v>1</v>
      </c>
      <c r="E212">
        <v>11</v>
      </c>
      <c r="F212">
        <v>11745</v>
      </c>
      <c r="G212">
        <v>35011745</v>
      </c>
      <c r="H212" t="s">
        <v>1233</v>
      </c>
      <c r="I212">
        <v>633</v>
      </c>
      <c r="J212" t="s">
        <v>173</v>
      </c>
      <c r="K212" t="s">
        <v>174</v>
      </c>
      <c r="L212">
        <v>1</v>
      </c>
      <c r="M212" t="s">
        <v>173</v>
      </c>
      <c r="N212">
        <v>11045401</v>
      </c>
      <c r="O212" t="s">
        <v>101</v>
      </c>
      <c r="P212" t="s">
        <v>1234</v>
      </c>
      <c r="Q212">
        <v>111</v>
      </c>
      <c r="R212">
        <v>13</v>
      </c>
      <c r="S212">
        <v>32369986</v>
      </c>
      <c r="T212">
        <v>32388407</v>
      </c>
      <c r="U212" t="s">
        <v>1235</v>
      </c>
      <c r="V212">
        <v>1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37</v>
      </c>
      <c r="AI212" s="2">
        <v>33</v>
      </c>
      <c r="AJ212" s="2">
        <v>0</v>
      </c>
      <c r="AK212" s="2">
        <v>0</v>
      </c>
      <c r="AL212" s="2">
        <v>0</v>
      </c>
      <c r="AM212" s="2">
        <v>903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>
        <v>0</v>
      </c>
      <c r="BM212" s="2">
        <v>0</v>
      </c>
      <c r="BN212" s="2">
        <v>0</v>
      </c>
      <c r="BO212" s="2">
        <v>0</v>
      </c>
      <c r="BP212" s="2">
        <v>1</v>
      </c>
      <c r="BQ212" s="2">
        <v>1</v>
      </c>
      <c r="BR212" s="2">
        <v>0</v>
      </c>
      <c r="BS212" s="2">
        <v>0</v>
      </c>
      <c r="BT212" s="2">
        <v>0</v>
      </c>
      <c r="BU212" s="2">
        <v>55</v>
      </c>
      <c r="BV212" s="2">
        <v>0</v>
      </c>
      <c r="BW212" s="2">
        <v>0</v>
      </c>
      <c r="BX212" s="2">
        <v>0</v>
      </c>
      <c r="BY212" s="2">
        <v>0</v>
      </c>
      <c r="BZ212" s="2">
        <v>0</v>
      </c>
      <c r="CA212" s="2">
        <v>0</v>
      </c>
      <c r="CB212" s="2">
        <v>0</v>
      </c>
      <c r="CC212" s="2">
        <v>0</v>
      </c>
      <c r="CD212" s="2">
        <v>0</v>
      </c>
      <c r="CE212" s="2">
        <v>0</v>
      </c>
      <c r="CF212" s="2">
        <v>0</v>
      </c>
      <c r="CG212" s="2">
        <v>0</v>
      </c>
      <c r="CH212" s="2">
        <v>0</v>
      </c>
      <c r="CI212" s="2">
        <v>0</v>
      </c>
      <c r="CJ212" s="2">
        <v>0</v>
      </c>
      <c r="CK212" s="2">
        <v>0</v>
      </c>
      <c r="CL212" s="2">
        <v>0</v>
      </c>
    </row>
    <row r="213" spans="1:90" x14ac:dyDescent="0.25">
      <c r="A213" t="s">
        <v>98</v>
      </c>
      <c r="B213">
        <v>10606</v>
      </c>
      <c r="C213" t="s">
        <v>104</v>
      </c>
      <c r="D213">
        <v>1</v>
      </c>
      <c r="E213">
        <v>11</v>
      </c>
      <c r="F213">
        <v>49669</v>
      </c>
      <c r="G213">
        <v>35049669</v>
      </c>
      <c r="H213" t="s">
        <v>673</v>
      </c>
      <c r="I213">
        <v>636</v>
      </c>
      <c r="J213" t="s">
        <v>105</v>
      </c>
      <c r="K213" t="s">
        <v>443</v>
      </c>
      <c r="L213">
        <v>1</v>
      </c>
      <c r="M213" t="s">
        <v>105</v>
      </c>
      <c r="N213">
        <v>9581420</v>
      </c>
      <c r="O213" t="s">
        <v>92</v>
      </c>
      <c r="P213" t="s">
        <v>674</v>
      </c>
      <c r="Q213">
        <v>149</v>
      </c>
      <c r="R213">
        <v>11</v>
      </c>
      <c r="S213">
        <v>42387686</v>
      </c>
      <c r="T213">
        <v>42387955</v>
      </c>
      <c r="U213" t="s">
        <v>675</v>
      </c>
      <c r="V213">
        <v>1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249</v>
      </c>
      <c r="AI213" s="2">
        <v>209</v>
      </c>
      <c r="AJ213" s="2">
        <v>207</v>
      </c>
      <c r="AK213" s="2">
        <v>0</v>
      </c>
      <c r="AL213" s="2">
        <v>0</v>
      </c>
      <c r="AM213" s="2">
        <v>1039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6</v>
      </c>
      <c r="BQ213" s="2">
        <v>7</v>
      </c>
      <c r="BR213" s="2">
        <v>6</v>
      </c>
      <c r="BS213" s="2">
        <v>0</v>
      </c>
      <c r="BT213" s="2">
        <v>0</v>
      </c>
      <c r="BU213" s="2">
        <v>63</v>
      </c>
      <c r="BV213" s="2">
        <v>0</v>
      </c>
      <c r="BW213" s="2">
        <v>0</v>
      </c>
      <c r="BX213" s="2">
        <v>0</v>
      </c>
      <c r="BY213" s="2">
        <v>0</v>
      </c>
      <c r="BZ213" s="2">
        <v>0</v>
      </c>
      <c r="CA213" s="2">
        <v>0</v>
      </c>
      <c r="CB213" s="2">
        <v>0</v>
      </c>
      <c r="CC213" s="2">
        <v>0</v>
      </c>
      <c r="CD213" s="2">
        <v>0</v>
      </c>
      <c r="CE213" s="2">
        <v>0</v>
      </c>
      <c r="CF213" s="2">
        <v>0</v>
      </c>
      <c r="CG213" s="2">
        <v>0</v>
      </c>
      <c r="CH213" s="2">
        <v>0</v>
      </c>
      <c r="CI213" s="2">
        <v>0</v>
      </c>
      <c r="CJ213" s="2">
        <v>0</v>
      </c>
      <c r="CK213" s="2">
        <v>0</v>
      </c>
      <c r="CL213" s="2">
        <v>0</v>
      </c>
    </row>
    <row r="214" spans="1:90" x14ac:dyDescent="0.25">
      <c r="A214" t="s">
        <v>98</v>
      </c>
      <c r="B214">
        <v>10606</v>
      </c>
      <c r="C214" t="s">
        <v>104</v>
      </c>
      <c r="D214">
        <v>1</v>
      </c>
      <c r="E214">
        <v>11</v>
      </c>
      <c r="F214">
        <v>46012</v>
      </c>
      <c r="G214">
        <v>35046012</v>
      </c>
      <c r="H214" t="s">
        <v>1256</v>
      </c>
      <c r="I214">
        <v>635</v>
      </c>
      <c r="J214" t="s">
        <v>104</v>
      </c>
      <c r="K214" t="s">
        <v>463</v>
      </c>
      <c r="L214">
        <v>1</v>
      </c>
      <c r="M214" t="s">
        <v>104</v>
      </c>
      <c r="N214">
        <v>9751000</v>
      </c>
      <c r="O214" t="s">
        <v>101</v>
      </c>
      <c r="P214" t="s">
        <v>1217</v>
      </c>
      <c r="Q214">
        <v>400</v>
      </c>
      <c r="R214">
        <v>11</v>
      </c>
      <c r="S214">
        <v>41252288</v>
      </c>
      <c r="T214">
        <v>43302691</v>
      </c>
      <c r="U214" t="s">
        <v>1257</v>
      </c>
      <c r="V214">
        <v>1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435</v>
      </c>
      <c r="AI214" s="2">
        <v>414</v>
      </c>
      <c r="AJ214" s="2">
        <v>404</v>
      </c>
      <c r="AK214" s="2">
        <v>0</v>
      </c>
      <c r="AL214" s="2">
        <v>0</v>
      </c>
      <c r="AM214" s="2">
        <v>2183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11</v>
      </c>
      <c r="BQ214" s="2">
        <v>12</v>
      </c>
      <c r="BR214" s="2">
        <v>12</v>
      </c>
      <c r="BS214" s="2">
        <v>0</v>
      </c>
      <c r="BT214" s="2">
        <v>0</v>
      </c>
      <c r="BU214" s="2">
        <v>120</v>
      </c>
      <c r="BV214" s="2">
        <v>0</v>
      </c>
      <c r="BW214" s="2">
        <v>0</v>
      </c>
      <c r="BX214" s="2">
        <v>0</v>
      </c>
      <c r="BY214" s="2">
        <v>0</v>
      </c>
      <c r="BZ214" s="2">
        <v>0</v>
      </c>
      <c r="CA214" s="2">
        <v>0</v>
      </c>
      <c r="CB214" s="2">
        <v>0</v>
      </c>
      <c r="CC214" s="2">
        <v>0</v>
      </c>
      <c r="CD214" s="2">
        <v>0</v>
      </c>
      <c r="CE214" s="2">
        <v>0</v>
      </c>
      <c r="CF214" s="2">
        <v>0</v>
      </c>
      <c r="CG214" s="2">
        <v>0</v>
      </c>
      <c r="CH214" s="2">
        <v>0</v>
      </c>
      <c r="CI214" s="2">
        <v>0</v>
      </c>
      <c r="CJ214" s="2">
        <v>0</v>
      </c>
      <c r="CK214" s="2">
        <v>0</v>
      </c>
      <c r="CL214" s="2">
        <v>0</v>
      </c>
    </row>
    <row r="215" spans="1:90" x14ac:dyDescent="0.25">
      <c r="A215" t="s">
        <v>98</v>
      </c>
      <c r="B215">
        <v>20509</v>
      </c>
      <c r="C215" t="s">
        <v>232</v>
      </c>
      <c r="D215">
        <v>1</v>
      </c>
      <c r="E215">
        <v>28</v>
      </c>
      <c r="F215">
        <v>340339</v>
      </c>
      <c r="G215">
        <v>35340339</v>
      </c>
      <c r="H215" t="s">
        <v>606</v>
      </c>
      <c r="I215">
        <v>637</v>
      </c>
      <c r="J215" t="s">
        <v>232</v>
      </c>
      <c r="K215" t="s">
        <v>607</v>
      </c>
      <c r="L215">
        <v>1</v>
      </c>
      <c r="M215" t="s">
        <v>232</v>
      </c>
      <c r="N215">
        <v>13566590</v>
      </c>
      <c r="O215" t="s">
        <v>101</v>
      </c>
      <c r="P215" t="s">
        <v>608</v>
      </c>
      <c r="Q215">
        <v>400</v>
      </c>
      <c r="R215">
        <v>16</v>
      </c>
      <c r="S215">
        <v>33739113</v>
      </c>
      <c r="U215" t="s">
        <v>609</v>
      </c>
      <c r="V215">
        <v>1</v>
      </c>
      <c r="W215" s="2">
        <v>42</v>
      </c>
      <c r="X215" s="2">
        <v>19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4</v>
      </c>
      <c r="BF215" s="2">
        <v>2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2">
        <v>0</v>
      </c>
      <c r="BT215" s="2">
        <v>0</v>
      </c>
      <c r="BU215" s="2">
        <v>0</v>
      </c>
      <c r="BV215" s="2">
        <v>0</v>
      </c>
      <c r="BW215" s="2">
        <v>0</v>
      </c>
      <c r="BX215" s="2">
        <v>0</v>
      </c>
      <c r="BY215" s="2">
        <v>0</v>
      </c>
      <c r="BZ215" s="2">
        <v>0</v>
      </c>
      <c r="CA215" s="2">
        <v>0</v>
      </c>
      <c r="CB215" s="2">
        <v>0</v>
      </c>
      <c r="CC215" s="2">
        <v>0</v>
      </c>
      <c r="CD215" s="2">
        <v>0</v>
      </c>
      <c r="CE215" s="2">
        <v>0</v>
      </c>
      <c r="CF215" s="2">
        <v>0</v>
      </c>
      <c r="CG215" s="2">
        <v>0</v>
      </c>
      <c r="CH215" s="2">
        <v>0</v>
      </c>
      <c r="CI215" s="2">
        <v>0</v>
      </c>
      <c r="CJ215" s="2">
        <v>0</v>
      </c>
      <c r="CK215" s="2">
        <v>0</v>
      </c>
      <c r="CL215" s="2">
        <v>0</v>
      </c>
    </row>
    <row r="216" spans="1:90" x14ac:dyDescent="0.25">
      <c r="A216" t="s">
        <v>98</v>
      </c>
      <c r="B216">
        <v>20509</v>
      </c>
      <c r="C216" t="s">
        <v>232</v>
      </c>
      <c r="D216">
        <v>1</v>
      </c>
      <c r="E216">
        <v>11</v>
      </c>
      <c r="F216">
        <v>475221</v>
      </c>
      <c r="G216">
        <v>35475221</v>
      </c>
      <c r="H216" t="s">
        <v>864</v>
      </c>
      <c r="I216">
        <v>341</v>
      </c>
      <c r="J216" t="s">
        <v>427</v>
      </c>
      <c r="K216" t="s">
        <v>91</v>
      </c>
      <c r="L216">
        <v>1</v>
      </c>
      <c r="M216" t="s">
        <v>427</v>
      </c>
      <c r="N216">
        <v>14815000</v>
      </c>
      <c r="O216" t="s">
        <v>101</v>
      </c>
      <c r="P216" t="s">
        <v>535</v>
      </c>
      <c r="Q216">
        <v>785</v>
      </c>
      <c r="R216">
        <v>16</v>
      </c>
      <c r="S216">
        <v>33435162</v>
      </c>
      <c r="T216">
        <v>33435237</v>
      </c>
      <c r="U216" t="s">
        <v>865</v>
      </c>
      <c r="V216">
        <v>1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40</v>
      </c>
      <c r="AI216" s="2">
        <v>38</v>
      </c>
      <c r="AJ216" s="2">
        <v>37</v>
      </c>
      <c r="AK216" s="2">
        <v>0</v>
      </c>
      <c r="AL216" s="2">
        <v>0</v>
      </c>
      <c r="AM216" s="2">
        <v>127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1</v>
      </c>
      <c r="BQ216" s="2">
        <v>2</v>
      </c>
      <c r="BR216" s="2">
        <v>1</v>
      </c>
      <c r="BS216" s="2">
        <v>0</v>
      </c>
      <c r="BT216" s="2">
        <v>0</v>
      </c>
      <c r="BU216" s="2">
        <v>7</v>
      </c>
      <c r="BV216" s="2">
        <v>0</v>
      </c>
      <c r="BW216" s="2">
        <v>0</v>
      </c>
      <c r="BX216" s="2">
        <v>0</v>
      </c>
      <c r="BY216" s="2">
        <v>0</v>
      </c>
      <c r="BZ216" s="2">
        <v>0</v>
      </c>
      <c r="CA216" s="2">
        <v>0</v>
      </c>
      <c r="CB216" s="2">
        <v>0</v>
      </c>
      <c r="CC216" s="2">
        <v>0</v>
      </c>
      <c r="CD216" s="2">
        <v>0</v>
      </c>
      <c r="CE216" s="2">
        <v>0</v>
      </c>
      <c r="CF216" s="2">
        <v>0</v>
      </c>
      <c r="CG216" s="2">
        <v>0</v>
      </c>
      <c r="CH216" s="2">
        <v>0</v>
      </c>
      <c r="CI216" s="2">
        <v>0</v>
      </c>
      <c r="CJ216" s="2">
        <v>0</v>
      </c>
      <c r="CK216" s="2">
        <v>0</v>
      </c>
      <c r="CL216" s="2">
        <v>0</v>
      </c>
    </row>
    <row r="217" spans="1:90" x14ac:dyDescent="0.25">
      <c r="A217" t="s">
        <v>98</v>
      </c>
      <c r="B217">
        <v>20509</v>
      </c>
      <c r="C217" t="s">
        <v>232</v>
      </c>
      <c r="D217">
        <v>1</v>
      </c>
      <c r="E217">
        <v>11</v>
      </c>
      <c r="F217">
        <v>24569</v>
      </c>
      <c r="G217">
        <v>35024569</v>
      </c>
      <c r="H217" t="s">
        <v>646</v>
      </c>
      <c r="I217">
        <v>637</v>
      </c>
      <c r="J217" t="s">
        <v>232</v>
      </c>
      <c r="K217" t="s">
        <v>268</v>
      </c>
      <c r="L217">
        <v>1</v>
      </c>
      <c r="M217" t="s">
        <v>232</v>
      </c>
      <c r="N217">
        <v>13560201</v>
      </c>
      <c r="O217" t="s">
        <v>92</v>
      </c>
      <c r="P217" t="s">
        <v>442</v>
      </c>
      <c r="Q217">
        <v>3183</v>
      </c>
      <c r="R217">
        <v>16</v>
      </c>
      <c r="S217">
        <v>33068462</v>
      </c>
      <c r="T217">
        <v>33432113</v>
      </c>
      <c r="U217" t="s">
        <v>647</v>
      </c>
      <c r="V217">
        <v>1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159</v>
      </c>
      <c r="AI217" s="2">
        <v>153</v>
      </c>
      <c r="AJ217" s="2">
        <v>154</v>
      </c>
      <c r="AK217" s="2">
        <v>0</v>
      </c>
      <c r="AL217" s="2">
        <v>0</v>
      </c>
      <c r="AM217" s="2">
        <v>712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8</v>
      </c>
      <c r="BQ217" s="2">
        <v>6</v>
      </c>
      <c r="BR217" s="2">
        <v>8</v>
      </c>
      <c r="BS217" s="2">
        <v>0</v>
      </c>
      <c r="BT217" s="2">
        <v>0</v>
      </c>
      <c r="BU217" s="2">
        <v>48</v>
      </c>
      <c r="BV217" s="2">
        <v>0</v>
      </c>
      <c r="BW217" s="2">
        <v>0</v>
      </c>
      <c r="BX217" s="2">
        <v>0</v>
      </c>
      <c r="BY217" s="2">
        <v>0</v>
      </c>
      <c r="BZ217" s="2">
        <v>0</v>
      </c>
      <c r="CA217" s="2">
        <v>0</v>
      </c>
      <c r="CB217" s="2">
        <v>0</v>
      </c>
      <c r="CC217" s="2">
        <v>0</v>
      </c>
      <c r="CD217" s="2">
        <v>0</v>
      </c>
      <c r="CE217" s="2">
        <v>0</v>
      </c>
      <c r="CF217" s="2">
        <v>0</v>
      </c>
      <c r="CG217" s="2">
        <v>0</v>
      </c>
      <c r="CH217" s="2">
        <v>0</v>
      </c>
      <c r="CI217" s="2">
        <v>0</v>
      </c>
      <c r="CJ217" s="2">
        <v>0</v>
      </c>
      <c r="CK217" s="2">
        <v>0</v>
      </c>
      <c r="CL217" s="2">
        <v>0</v>
      </c>
    </row>
    <row r="218" spans="1:90" x14ac:dyDescent="0.25">
      <c r="A218" t="s">
        <v>98</v>
      </c>
      <c r="B218">
        <v>20413</v>
      </c>
      <c r="C218" t="s">
        <v>158</v>
      </c>
      <c r="D218">
        <v>1</v>
      </c>
      <c r="E218">
        <v>11</v>
      </c>
      <c r="F218">
        <v>434565</v>
      </c>
      <c r="G218">
        <v>35434565</v>
      </c>
      <c r="H218" t="s">
        <v>791</v>
      </c>
      <c r="I218">
        <v>152</v>
      </c>
      <c r="J218" t="s">
        <v>279</v>
      </c>
      <c r="K218" t="s">
        <v>91</v>
      </c>
      <c r="L218">
        <v>1</v>
      </c>
      <c r="M218" t="s">
        <v>279</v>
      </c>
      <c r="N218">
        <v>13860000</v>
      </c>
      <c r="P218" t="s">
        <v>792</v>
      </c>
      <c r="Q218">
        <v>227</v>
      </c>
      <c r="R218">
        <v>19</v>
      </c>
      <c r="S218">
        <v>36526016</v>
      </c>
      <c r="U218" t="s">
        <v>793</v>
      </c>
      <c r="V218">
        <v>1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80</v>
      </c>
      <c r="AI218" s="2">
        <v>76</v>
      </c>
      <c r="AJ218" s="2">
        <v>76</v>
      </c>
      <c r="AK218" s="2">
        <v>0</v>
      </c>
      <c r="AL218" s="2">
        <v>0</v>
      </c>
      <c r="AM218" s="2">
        <v>181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2</v>
      </c>
      <c r="BQ218" s="2">
        <v>3</v>
      </c>
      <c r="BR218" s="2">
        <v>3</v>
      </c>
      <c r="BS218" s="2">
        <v>0</v>
      </c>
      <c r="BT218" s="2">
        <v>0</v>
      </c>
      <c r="BU218" s="2">
        <v>10</v>
      </c>
      <c r="BV218" s="2">
        <v>0</v>
      </c>
      <c r="BW218" s="2">
        <v>0</v>
      </c>
      <c r="BX218" s="2">
        <v>0</v>
      </c>
      <c r="BY218" s="2">
        <v>0</v>
      </c>
      <c r="BZ218" s="2">
        <v>0</v>
      </c>
      <c r="CA218" s="2">
        <v>0</v>
      </c>
      <c r="CB218" s="2">
        <v>0</v>
      </c>
      <c r="CC218" s="2">
        <v>0</v>
      </c>
      <c r="CD218" s="2">
        <v>0</v>
      </c>
      <c r="CE218" s="2">
        <v>0</v>
      </c>
      <c r="CF218" s="2">
        <v>0</v>
      </c>
      <c r="CG218" s="2">
        <v>0</v>
      </c>
      <c r="CH218" s="2">
        <v>0</v>
      </c>
      <c r="CI218" s="2">
        <v>0</v>
      </c>
      <c r="CJ218" s="2">
        <v>0</v>
      </c>
      <c r="CK218" s="2">
        <v>0</v>
      </c>
      <c r="CL218" s="2">
        <v>0</v>
      </c>
    </row>
    <row r="219" spans="1:90" x14ac:dyDescent="0.25">
      <c r="A219" t="s">
        <v>98</v>
      </c>
      <c r="B219">
        <v>20413</v>
      </c>
      <c r="C219" t="s">
        <v>158</v>
      </c>
      <c r="D219">
        <v>1</v>
      </c>
      <c r="E219">
        <v>11</v>
      </c>
      <c r="F219">
        <v>20369</v>
      </c>
      <c r="G219">
        <v>35020369</v>
      </c>
      <c r="H219" t="s">
        <v>683</v>
      </c>
      <c r="I219">
        <v>530</v>
      </c>
      <c r="J219" t="s">
        <v>328</v>
      </c>
      <c r="K219" t="s">
        <v>684</v>
      </c>
      <c r="L219">
        <v>1</v>
      </c>
      <c r="M219" t="s">
        <v>328</v>
      </c>
      <c r="N219">
        <v>13990000</v>
      </c>
      <c r="O219" t="s">
        <v>685</v>
      </c>
      <c r="P219" t="s">
        <v>686</v>
      </c>
      <c r="Q219" t="s">
        <v>114</v>
      </c>
      <c r="R219">
        <v>19</v>
      </c>
      <c r="S219">
        <v>36511099</v>
      </c>
      <c r="T219">
        <v>36511229</v>
      </c>
      <c r="U219" t="s">
        <v>687</v>
      </c>
      <c r="V219">
        <v>2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146</v>
      </c>
      <c r="AI219" s="2">
        <v>125</v>
      </c>
      <c r="AJ219" s="2">
        <v>119</v>
      </c>
      <c r="AK219" s="2">
        <v>0</v>
      </c>
      <c r="AL219" s="2">
        <v>0</v>
      </c>
      <c r="AM219" s="2">
        <v>297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4</v>
      </c>
      <c r="BQ219" s="2">
        <v>4</v>
      </c>
      <c r="BR219" s="2">
        <v>4</v>
      </c>
      <c r="BS219" s="2">
        <v>0</v>
      </c>
      <c r="BT219" s="2">
        <v>0</v>
      </c>
      <c r="BU219" s="2">
        <v>21</v>
      </c>
      <c r="BV219" s="2">
        <v>0</v>
      </c>
      <c r="BW219" s="2">
        <v>0</v>
      </c>
      <c r="BX219" s="2">
        <v>0</v>
      </c>
      <c r="BY219" s="2">
        <v>0</v>
      </c>
      <c r="BZ219" s="2">
        <v>0</v>
      </c>
      <c r="CA219" s="2">
        <v>0</v>
      </c>
      <c r="CB219" s="2">
        <v>0</v>
      </c>
      <c r="CC219" s="2">
        <v>0</v>
      </c>
      <c r="CD219" s="2">
        <v>0</v>
      </c>
      <c r="CE219" s="2">
        <v>0</v>
      </c>
      <c r="CF219" s="2">
        <v>0</v>
      </c>
      <c r="CG219" s="2">
        <v>0</v>
      </c>
      <c r="CH219" s="2">
        <v>0</v>
      </c>
      <c r="CI219" s="2">
        <v>0</v>
      </c>
      <c r="CJ219" s="2">
        <v>0</v>
      </c>
      <c r="CK219" s="2">
        <v>0</v>
      </c>
      <c r="CL219" s="2">
        <v>0</v>
      </c>
    </row>
    <row r="220" spans="1:90" x14ac:dyDescent="0.25">
      <c r="A220" t="s">
        <v>98</v>
      </c>
      <c r="B220">
        <v>20413</v>
      </c>
      <c r="C220" t="s">
        <v>158</v>
      </c>
      <c r="D220">
        <v>1</v>
      </c>
      <c r="E220">
        <v>11</v>
      </c>
      <c r="F220">
        <v>19331</v>
      </c>
      <c r="G220">
        <v>35019331</v>
      </c>
      <c r="H220" t="s">
        <v>757</v>
      </c>
      <c r="I220">
        <v>453</v>
      </c>
      <c r="J220" t="s">
        <v>191</v>
      </c>
      <c r="K220" t="s">
        <v>539</v>
      </c>
      <c r="L220">
        <v>1</v>
      </c>
      <c r="M220" t="s">
        <v>191</v>
      </c>
      <c r="N220">
        <v>13736260</v>
      </c>
      <c r="O220" t="s">
        <v>101</v>
      </c>
      <c r="P220" t="s">
        <v>540</v>
      </c>
      <c r="Q220">
        <v>1507</v>
      </c>
      <c r="R220">
        <v>19</v>
      </c>
      <c r="S220">
        <v>36560052</v>
      </c>
      <c r="T220">
        <v>36562767</v>
      </c>
      <c r="U220" t="s">
        <v>758</v>
      </c>
      <c r="V220">
        <v>1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179</v>
      </c>
      <c r="AI220" s="2">
        <v>160</v>
      </c>
      <c r="AJ220" s="2">
        <v>149</v>
      </c>
      <c r="AK220" s="2">
        <v>0</v>
      </c>
      <c r="AL220" s="2">
        <v>0</v>
      </c>
      <c r="AM220" s="2">
        <v>1035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6</v>
      </c>
      <c r="BQ220" s="2">
        <v>6</v>
      </c>
      <c r="BR220" s="2">
        <v>5</v>
      </c>
      <c r="BS220" s="2">
        <v>0</v>
      </c>
      <c r="BT220" s="2">
        <v>0</v>
      </c>
      <c r="BU220" s="2">
        <v>57</v>
      </c>
      <c r="BV220" s="2">
        <v>0</v>
      </c>
      <c r="BW220" s="2">
        <v>0</v>
      </c>
      <c r="BX220" s="2">
        <v>0</v>
      </c>
      <c r="BY220" s="2">
        <v>0</v>
      </c>
      <c r="BZ220" s="2">
        <v>0</v>
      </c>
      <c r="CA220" s="2">
        <v>0</v>
      </c>
      <c r="CB220" s="2">
        <v>0</v>
      </c>
      <c r="CC220" s="2">
        <v>0</v>
      </c>
      <c r="CD220" s="2">
        <v>0</v>
      </c>
      <c r="CE220" s="2">
        <v>0</v>
      </c>
      <c r="CF220" s="2">
        <v>0</v>
      </c>
      <c r="CG220" s="2">
        <v>0</v>
      </c>
      <c r="CH220" s="2">
        <v>0</v>
      </c>
      <c r="CI220" s="2">
        <v>0</v>
      </c>
      <c r="CJ220" s="2">
        <v>0</v>
      </c>
      <c r="CK220" s="2">
        <v>0</v>
      </c>
      <c r="CL220" s="2">
        <v>0</v>
      </c>
    </row>
    <row r="221" spans="1:90" x14ac:dyDescent="0.25">
      <c r="A221" t="s">
        <v>98</v>
      </c>
      <c r="B221">
        <v>20413</v>
      </c>
      <c r="C221" t="s">
        <v>158</v>
      </c>
      <c r="D221">
        <v>1</v>
      </c>
      <c r="E221">
        <v>11</v>
      </c>
      <c r="F221">
        <v>19306</v>
      </c>
      <c r="G221">
        <v>35019306</v>
      </c>
      <c r="H221" t="s">
        <v>593</v>
      </c>
      <c r="I221">
        <v>257</v>
      </c>
      <c r="J221" t="s">
        <v>424</v>
      </c>
      <c r="K221" t="s">
        <v>91</v>
      </c>
      <c r="L221">
        <v>1</v>
      </c>
      <c r="M221" t="s">
        <v>424</v>
      </c>
      <c r="N221">
        <v>13700000</v>
      </c>
      <c r="O221" t="s">
        <v>92</v>
      </c>
      <c r="P221" t="s">
        <v>594</v>
      </c>
      <c r="Q221">
        <v>12</v>
      </c>
      <c r="R221">
        <v>19</v>
      </c>
      <c r="S221">
        <v>36711170</v>
      </c>
      <c r="U221" t="s">
        <v>595</v>
      </c>
      <c r="V221">
        <v>1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119</v>
      </c>
      <c r="AI221" s="2">
        <v>117</v>
      </c>
      <c r="AJ221" s="2">
        <v>147</v>
      </c>
      <c r="AK221" s="2">
        <v>0</v>
      </c>
      <c r="AL221" s="2">
        <v>0</v>
      </c>
      <c r="AM221" s="2">
        <v>400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3</v>
      </c>
      <c r="BQ221" s="2">
        <v>3</v>
      </c>
      <c r="BR221" s="2">
        <v>4</v>
      </c>
      <c r="BS221" s="2">
        <v>0</v>
      </c>
      <c r="BT221" s="2">
        <v>0</v>
      </c>
      <c r="BU221" s="2">
        <v>27</v>
      </c>
      <c r="BV221" s="2">
        <v>0</v>
      </c>
      <c r="BW221" s="2">
        <v>0</v>
      </c>
      <c r="BX221" s="2">
        <v>0</v>
      </c>
      <c r="BY221" s="2">
        <v>0</v>
      </c>
      <c r="BZ221" s="2">
        <v>0</v>
      </c>
      <c r="CA221" s="2">
        <v>0</v>
      </c>
      <c r="CB221" s="2">
        <v>0</v>
      </c>
      <c r="CC221" s="2">
        <v>0</v>
      </c>
      <c r="CD221" s="2">
        <v>0</v>
      </c>
      <c r="CE221" s="2">
        <v>0</v>
      </c>
      <c r="CF221" s="2">
        <v>0</v>
      </c>
      <c r="CG221" s="2">
        <v>0</v>
      </c>
      <c r="CH221" s="2">
        <v>0</v>
      </c>
      <c r="CI221" s="2">
        <v>0</v>
      </c>
      <c r="CJ221" s="2">
        <v>0</v>
      </c>
      <c r="CK221" s="2">
        <v>0</v>
      </c>
      <c r="CL221" s="2">
        <v>0</v>
      </c>
    </row>
    <row r="222" spans="1:90" x14ac:dyDescent="0.25">
      <c r="A222" t="s">
        <v>98</v>
      </c>
      <c r="B222">
        <v>20413</v>
      </c>
      <c r="C222" t="s">
        <v>158</v>
      </c>
      <c r="D222">
        <v>1</v>
      </c>
      <c r="E222">
        <v>11</v>
      </c>
      <c r="F222">
        <v>45974</v>
      </c>
      <c r="G222">
        <v>35045974</v>
      </c>
      <c r="H222" t="s">
        <v>538</v>
      </c>
      <c r="I222">
        <v>453</v>
      </c>
      <c r="J222" t="s">
        <v>191</v>
      </c>
      <c r="K222" t="s">
        <v>539</v>
      </c>
      <c r="L222">
        <v>1</v>
      </c>
      <c r="M222" t="s">
        <v>191</v>
      </c>
      <c r="N222">
        <v>13736260</v>
      </c>
      <c r="O222" t="s">
        <v>101</v>
      </c>
      <c r="P222" t="s">
        <v>540</v>
      </c>
      <c r="Q222" t="s">
        <v>114</v>
      </c>
      <c r="R222">
        <v>19</v>
      </c>
      <c r="S222">
        <v>36552077</v>
      </c>
      <c r="T222">
        <v>36562052</v>
      </c>
      <c r="U222" t="s">
        <v>541</v>
      </c>
      <c r="V222">
        <v>1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178</v>
      </c>
      <c r="AI222" s="2">
        <v>166</v>
      </c>
      <c r="AJ222" s="2">
        <v>155</v>
      </c>
      <c r="AK222" s="2">
        <v>0</v>
      </c>
      <c r="AL222" s="2">
        <v>0</v>
      </c>
      <c r="AM222" s="2">
        <v>420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6</v>
      </c>
      <c r="BQ222" s="2">
        <v>5</v>
      </c>
      <c r="BR222" s="2">
        <v>5</v>
      </c>
      <c r="BS222" s="2">
        <v>0</v>
      </c>
      <c r="BT222" s="2">
        <v>0</v>
      </c>
      <c r="BU222" s="2">
        <v>29</v>
      </c>
      <c r="BV222" s="2">
        <v>0</v>
      </c>
      <c r="BW222" s="2">
        <v>0</v>
      </c>
      <c r="BX222" s="2">
        <v>0</v>
      </c>
      <c r="BY222" s="2">
        <v>0</v>
      </c>
      <c r="BZ222" s="2">
        <v>0</v>
      </c>
      <c r="CA222" s="2">
        <v>0</v>
      </c>
      <c r="CB222" s="2">
        <v>0</v>
      </c>
      <c r="CC222" s="2">
        <v>0</v>
      </c>
      <c r="CD222" s="2">
        <v>0</v>
      </c>
      <c r="CE222" s="2">
        <v>0</v>
      </c>
      <c r="CF222" s="2">
        <v>0</v>
      </c>
      <c r="CG222" s="2">
        <v>0</v>
      </c>
      <c r="CH222" s="2">
        <v>0</v>
      </c>
      <c r="CI222" s="2">
        <v>0</v>
      </c>
      <c r="CJ222" s="2">
        <v>0</v>
      </c>
      <c r="CK222" s="2">
        <v>0</v>
      </c>
      <c r="CL222" s="2">
        <v>0</v>
      </c>
    </row>
    <row r="223" spans="1:90" x14ac:dyDescent="0.25">
      <c r="A223" t="s">
        <v>98</v>
      </c>
      <c r="B223">
        <v>20413</v>
      </c>
      <c r="C223" t="s">
        <v>158</v>
      </c>
      <c r="D223">
        <v>1</v>
      </c>
      <c r="E223">
        <v>11</v>
      </c>
      <c r="F223">
        <v>294883</v>
      </c>
      <c r="G223">
        <v>35294883</v>
      </c>
      <c r="H223" t="s">
        <v>651</v>
      </c>
      <c r="I223">
        <v>646</v>
      </c>
      <c r="J223" t="s">
        <v>381</v>
      </c>
      <c r="K223" t="s">
        <v>373</v>
      </c>
      <c r="L223">
        <v>1</v>
      </c>
      <c r="M223" t="s">
        <v>381</v>
      </c>
      <c r="N223">
        <v>13720000</v>
      </c>
      <c r="O223" t="s">
        <v>101</v>
      </c>
      <c r="P223" t="s">
        <v>652</v>
      </c>
      <c r="Q223">
        <v>18</v>
      </c>
      <c r="R223">
        <v>19</v>
      </c>
      <c r="S223">
        <v>36812389</v>
      </c>
      <c r="T223">
        <v>36814357</v>
      </c>
      <c r="U223" t="s">
        <v>653</v>
      </c>
      <c r="V223">
        <v>1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118</v>
      </c>
      <c r="AI223" s="2">
        <v>118</v>
      </c>
      <c r="AJ223" s="2">
        <v>114</v>
      </c>
      <c r="AK223" s="2">
        <v>0</v>
      </c>
      <c r="AL223" s="2">
        <v>0</v>
      </c>
      <c r="AM223" s="2">
        <v>394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>
        <v>0</v>
      </c>
      <c r="BM223" s="2">
        <v>0</v>
      </c>
      <c r="BN223" s="2">
        <v>0</v>
      </c>
      <c r="BO223" s="2">
        <v>0</v>
      </c>
      <c r="BP223" s="2">
        <v>3</v>
      </c>
      <c r="BQ223" s="2">
        <v>3</v>
      </c>
      <c r="BR223" s="2">
        <v>3</v>
      </c>
      <c r="BS223" s="2">
        <v>0</v>
      </c>
      <c r="BT223" s="2">
        <v>0</v>
      </c>
      <c r="BU223" s="2">
        <v>25</v>
      </c>
      <c r="BV223" s="2">
        <v>0</v>
      </c>
      <c r="BW223" s="2">
        <v>0</v>
      </c>
      <c r="BX223" s="2">
        <v>0</v>
      </c>
      <c r="BY223" s="2">
        <v>0</v>
      </c>
      <c r="BZ223" s="2">
        <v>0</v>
      </c>
      <c r="CA223" s="2">
        <v>0</v>
      </c>
      <c r="CB223" s="2">
        <v>0</v>
      </c>
      <c r="CC223" s="2">
        <v>0</v>
      </c>
      <c r="CD223" s="2">
        <v>0</v>
      </c>
      <c r="CE223" s="2">
        <v>0</v>
      </c>
      <c r="CF223" s="2">
        <v>0</v>
      </c>
      <c r="CG223" s="2">
        <v>0</v>
      </c>
      <c r="CH223" s="2">
        <v>0</v>
      </c>
      <c r="CI223" s="2">
        <v>0</v>
      </c>
      <c r="CJ223" s="2">
        <v>0</v>
      </c>
      <c r="CK223" s="2">
        <v>0</v>
      </c>
      <c r="CL223" s="2">
        <v>0</v>
      </c>
    </row>
    <row r="224" spans="1:90" x14ac:dyDescent="0.25">
      <c r="A224" t="s">
        <v>98</v>
      </c>
      <c r="B224">
        <v>20413</v>
      </c>
      <c r="C224" t="s">
        <v>158</v>
      </c>
      <c r="D224">
        <v>1</v>
      </c>
      <c r="E224">
        <v>11</v>
      </c>
      <c r="F224">
        <v>391049</v>
      </c>
      <c r="G224">
        <v>35391049</v>
      </c>
      <c r="H224" t="s">
        <v>498</v>
      </c>
      <c r="I224">
        <v>711</v>
      </c>
      <c r="J224" t="s">
        <v>315</v>
      </c>
      <c r="K224" t="s">
        <v>200</v>
      </c>
      <c r="L224">
        <v>1</v>
      </c>
      <c r="M224" t="s">
        <v>315</v>
      </c>
      <c r="N224">
        <v>13880000</v>
      </c>
      <c r="O224" t="s">
        <v>92</v>
      </c>
      <c r="P224" t="s">
        <v>499</v>
      </c>
      <c r="Q224">
        <v>207</v>
      </c>
      <c r="R224">
        <v>19</v>
      </c>
      <c r="S224">
        <v>36431364</v>
      </c>
      <c r="U224" t="s">
        <v>500</v>
      </c>
      <c r="V224">
        <v>1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120</v>
      </c>
      <c r="AI224" s="2">
        <v>118</v>
      </c>
      <c r="AJ224" s="2">
        <v>113</v>
      </c>
      <c r="AK224" s="2">
        <v>0</v>
      </c>
      <c r="AL224" s="2">
        <v>0</v>
      </c>
      <c r="AM224" s="2">
        <v>273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  <c r="BO224" s="2">
        <v>0</v>
      </c>
      <c r="BP224" s="2">
        <v>3</v>
      </c>
      <c r="BQ224" s="2">
        <v>5</v>
      </c>
      <c r="BR224" s="2">
        <v>3</v>
      </c>
      <c r="BS224" s="2">
        <v>0</v>
      </c>
      <c r="BT224" s="2">
        <v>0</v>
      </c>
      <c r="BU224" s="2">
        <v>19</v>
      </c>
      <c r="BV224" s="2">
        <v>0</v>
      </c>
      <c r="BW224" s="2">
        <v>0</v>
      </c>
      <c r="BX224" s="2">
        <v>0</v>
      </c>
      <c r="BY224" s="2">
        <v>0</v>
      </c>
      <c r="BZ224" s="2">
        <v>0</v>
      </c>
      <c r="CA224" s="2">
        <v>0</v>
      </c>
      <c r="CB224" s="2">
        <v>0</v>
      </c>
      <c r="CC224" s="2">
        <v>0</v>
      </c>
      <c r="CD224" s="2">
        <v>0</v>
      </c>
      <c r="CE224" s="2">
        <v>0</v>
      </c>
      <c r="CF224" s="2">
        <v>0</v>
      </c>
      <c r="CG224" s="2">
        <v>0</v>
      </c>
      <c r="CH224" s="2">
        <v>0</v>
      </c>
      <c r="CI224" s="2">
        <v>0</v>
      </c>
      <c r="CJ224" s="2">
        <v>0</v>
      </c>
      <c r="CK224" s="2">
        <v>0</v>
      </c>
      <c r="CL224" s="2">
        <v>0</v>
      </c>
    </row>
    <row r="225" spans="1:90" x14ac:dyDescent="0.25">
      <c r="A225" t="s">
        <v>98</v>
      </c>
      <c r="B225">
        <v>20510</v>
      </c>
      <c r="C225" t="s">
        <v>225</v>
      </c>
      <c r="D225">
        <v>1</v>
      </c>
      <c r="E225">
        <v>11</v>
      </c>
      <c r="F225">
        <v>24824</v>
      </c>
      <c r="G225">
        <v>35024824</v>
      </c>
      <c r="H225" t="s">
        <v>383</v>
      </c>
      <c r="I225">
        <v>491</v>
      </c>
      <c r="J225" t="s">
        <v>384</v>
      </c>
      <c r="K225" t="s">
        <v>91</v>
      </c>
      <c r="L225">
        <v>1</v>
      </c>
      <c r="M225" t="s">
        <v>384</v>
      </c>
      <c r="N225">
        <v>14620000</v>
      </c>
      <c r="O225" t="s">
        <v>92</v>
      </c>
      <c r="P225" t="s">
        <v>385</v>
      </c>
      <c r="Q225">
        <v>1100</v>
      </c>
      <c r="R225">
        <v>16</v>
      </c>
      <c r="S225">
        <v>38260774</v>
      </c>
      <c r="T225">
        <v>38262313</v>
      </c>
      <c r="U225" t="s">
        <v>386</v>
      </c>
      <c r="V225">
        <v>1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155</v>
      </c>
      <c r="AI225" s="2">
        <v>161</v>
      </c>
      <c r="AJ225" s="2">
        <v>150</v>
      </c>
      <c r="AK225" s="2">
        <v>0</v>
      </c>
      <c r="AL225" s="2">
        <v>0</v>
      </c>
      <c r="AM225" s="2">
        <v>381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>
        <v>0</v>
      </c>
      <c r="BM225" s="2">
        <v>0</v>
      </c>
      <c r="BN225" s="2">
        <v>0</v>
      </c>
      <c r="BO225" s="2">
        <v>0</v>
      </c>
      <c r="BP225" s="2">
        <v>6</v>
      </c>
      <c r="BQ225" s="2">
        <v>4</v>
      </c>
      <c r="BR225" s="2">
        <v>4</v>
      </c>
      <c r="BS225" s="2">
        <v>0</v>
      </c>
      <c r="BT225" s="2">
        <v>0</v>
      </c>
      <c r="BU225" s="2">
        <v>27</v>
      </c>
      <c r="BV225" s="2">
        <v>0</v>
      </c>
      <c r="BW225" s="2">
        <v>0</v>
      </c>
      <c r="BX225" s="2">
        <v>0</v>
      </c>
      <c r="BY225" s="2">
        <v>0</v>
      </c>
      <c r="BZ225" s="2">
        <v>0</v>
      </c>
      <c r="CA225" s="2">
        <v>0</v>
      </c>
      <c r="CB225" s="2">
        <v>0</v>
      </c>
      <c r="CC225" s="2">
        <v>0</v>
      </c>
      <c r="CD225" s="2">
        <v>0</v>
      </c>
      <c r="CE225" s="2">
        <v>0</v>
      </c>
      <c r="CF225" s="2">
        <v>0</v>
      </c>
      <c r="CG225" s="2">
        <v>0</v>
      </c>
      <c r="CH225" s="2">
        <v>0</v>
      </c>
      <c r="CI225" s="2">
        <v>0</v>
      </c>
      <c r="CJ225" s="2">
        <v>0</v>
      </c>
      <c r="CK225" s="2">
        <v>0</v>
      </c>
      <c r="CL225" s="2">
        <v>0</v>
      </c>
    </row>
    <row r="226" spans="1:90" x14ac:dyDescent="0.25">
      <c r="A226" t="s">
        <v>98</v>
      </c>
      <c r="B226">
        <v>20510</v>
      </c>
      <c r="C226" t="s">
        <v>225</v>
      </c>
      <c r="D226">
        <v>1</v>
      </c>
      <c r="E226">
        <v>11</v>
      </c>
      <c r="F226">
        <v>23437</v>
      </c>
      <c r="G226">
        <v>35023437</v>
      </c>
      <c r="H226" t="s">
        <v>1150</v>
      </c>
      <c r="I226">
        <v>349</v>
      </c>
      <c r="J226" t="s">
        <v>274</v>
      </c>
      <c r="K226" t="s">
        <v>91</v>
      </c>
      <c r="L226">
        <v>1</v>
      </c>
      <c r="M226" t="s">
        <v>274</v>
      </c>
      <c r="N226">
        <v>14540000</v>
      </c>
      <c r="O226" t="s">
        <v>101</v>
      </c>
      <c r="P226" t="s">
        <v>1151</v>
      </c>
      <c r="Q226" t="s">
        <v>114</v>
      </c>
      <c r="R226">
        <v>16</v>
      </c>
      <c r="S226">
        <v>31721814</v>
      </c>
      <c r="U226" t="s">
        <v>1152</v>
      </c>
      <c r="V226">
        <v>2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118</v>
      </c>
      <c r="AI226" s="2">
        <v>119</v>
      </c>
      <c r="AJ226" s="2">
        <v>107</v>
      </c>
      <c r="AK226" s="2">
        <v>0</v>
      </c>
      <c r="AL226" s="2">
        <v>0</v>
      </c>
      <c r="AM226" s="2">
        <v>209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  <c r="BO226" s="2">
        <v>0</v>
      </c>
      <c r="BP226" s="2">
        <v>3</v>
      </c>
      <c r="BQ226" s="2">
        <v>3</v>
      </c>
      <c r="BR226" s="2">
        <v>3</v>
      </c>
      <c r="BS226" s="2">
        <v>0</v>
      </c>
      <c r="BT226" s="2">
        <v>0</v>
      </c>
      <c r="BU226" s="2">
        <v>16</v>
      </c>
      <c r="BV226" s="2">
        <v>0</v>
      </c>
      <c r="BW226" s="2">
        <v>0</v>
      </c>
      <c r="BX226" s="2">
        <v>0</v>
      </c>
      <c r="BY226" s="2">
        <v>0</v>
      </c>
      <c r="BZ226" s="2">
        <v>0</v>
      </c>
      <c r="CA226" s="2">
        <v>0</v>
      </c>
      <c r="CB226" s="2">
        <v>0</v>
      </c>
      <c r="CC226" s="2">
        <v>0</v>
      </c>
      <c r="CD226" s="2">
        <v>0</v>
      </c>
      <c r="CE226" s="2">
        <v>0</v>
      </c>
      <c r="CF226" s="2">
        <v>0</v>
      </c>
      <c r="CG226" s="2">
        <v>0</v>
      </c>
      <c r="CH226" s="2">
        <v>0</v>
      </c>
      <c r="CI226" s="2">
        <v>0</v>
      </c>
      <c r="CJ226" s="2">
        <v>0</v>
      </c>
      <c r="CK226" s="2">
        <v>0</v>
      </c>
      <c r="CL226" s="2">
        <v>0</v>
      </c>
    </row>
    <row r="227" spans="1:90" x14ac:dyDescent="0.25">
      <c r="A227" t="s">
        <v>98</v>
      </c>
      <c r="B227">
        <v>20510</v>
      </c>
      <c r="C227" t="s">
        <v>225</v>
      </c>
      <c r="D227">
        <v>1</v>
      </c>
      <c r="E227">
        <v>11</v>
      </c>
      <c r="F227">
        <v>440985</v>
      </c>
      <c r="G227">
        <v>35440985</v>
      </c>
      <c r="H227" t="s">
        <v>1147</v>
      </c>
      <c r="I227">
        <v>389</v>
      </c>
      <c r="J227" t="s">
        <v>333</v>
      </c>
      <c r="K227" t="s">
        <v>636</v>
      </c>
      <c r="L227">
        <v>1</v>
      </c>
      <c r="M227" t="s">
        <v>333</v>
      </c>
      <c r="N227">
        <v>14500000</v>
      </c>
      <c r="O227" t="s">
        <v>92</v>
      </c>
      <c r="P227" t="s">
        <v>1148</v>
      </c>
      <c r="Q227">
        <v>810</v>
      </c>
      <c r="R227">
        <v>16</v>
      </c>
      <c r="S227">
        <v>38390853</v>
      </c>
      <c r="T227">
        <v>38393482</v>
      </c>
      <c r="U227" t="s">
        <v>1149</v>
      </c>
      <c r="V227">
        <v>1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78</v>
      </c>
      <c r="AI227" s="2">
        <v>77</v>
      </c>
      <c r="AJ227" s="2">
        <v>79</v>
      </c>
      <c r="AK227" s="2">
        <v>0</v>
      </c>
      <c r="AL227" s="2">
        <v>0</v>
      </c>
      <c r="AM227" s="2">
        <v>263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  <c r="BO227" s="2">
        <v>0</v>
      </c>
      <c r="BP227" s="2">
        <v>3</v>
      </c>
      <c r="BQ227" s="2">
        <v>2</v>
      </c>
      <c r="BR227" s="2">
        <v>2</v>
      </c>
      <c r="BS227" s="2">
        <v>0</v>
      </c>
      <c r="BT227" s="2">
        <v>0</v>
      </c>
      <c r="BU227" s="2">
        <v>17</v>
      </c>
      <c r="BV227" s="2">
        <v>0</v>
      </c>
      <c r="BW227" s="2">
        <v>0</v>
      </c>
      <c r="BX227" s="2">
        <v>0</v>
      </c>
      <c r="BY227" s="2">
        <v>0</v>
      </c>
      <c r="BZ227" s="2">
        <v>0</v>
      </c>
      <c r="CA227" s="2">
        <v>0</v>
      </c>
      <c r="CB227" s="2">
        <v>0</v>
      </c>
      <c r="CC227" s="2">
        <v>0</v>
      </c>
      <c r="CD227" s="2">
        <v>0</v>
      </c>
      <c r="CE227" s="2">
        <v>0</v>
      </c>
      <c r="CF227" s="2">
        <v>0</v>
      </c>
      <c r="CG227" s="2">
        <v>0</v>
      </c>
      <c r="CH227" s="2">
        <v>0</v>
      </c>
      <c r="CI227" s="2">
        <v>0</v>
      </c>
      <c r="CJ227" s="2">
        <v>0</v>
      </c>
      <c r="CK227" s="2">
        <v>0</v>
      </c>
      <c r="CL227" s="2">
        <v>0</v>
      </c>
    </row>
    <row r="228" spans="1:90" x14ac:dyDescent="0.25">
      <c r="A228" t="s">
        <v>98</v>
      </c>
      <c r="B228">
        <v>20510</v>
      </c>
      <c r="C228" t="s">
        <v>225</v>
      </c>
      <c r="D228">
        <v>1</v>
      </c>
      <c r="E228">
        <v>11</v>
      </c>
      <c r="F228">
        <v>23449</v>
      </c>
      <c r="G228">
        <v>35023449</v>
      </c>
      <c r="H228" t="s">
        <v>774</v>
      </c>
      <c r="I228">
        <v>445</v>
      </c>
      <c r="J228" t="s">
        <v>445</v>
      </c>
      <c r="K228" t="s">
        <v>91</v>
      </c>
      <c r="L228">
        <v>1</v>
      </c>
      <c r="M228" t="s">
        <v>445</v>
      </c>
      <c r="N228">
        <v>14530000</v>
      </c>
      <c r="O228" t="s">
        <v>387</v>
      </c>
      <c r="P228" t="s">
        <v>775</v>
      </c>
      <c r="Q228" t="s">
        <v>114</v>
      </c>
      <c r="R228">
        <v>16</v>
      </c>
      <c r="S228">
        <v>38351370</v>
      </c>
      <c r="T228">
        <v>38351942</v>
      </c>
      <c r="U228" t="s">
        <v>776</v>
      </c>
      <c r="V228">
        <v>2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77</v>
      </c>
      <c r="AI228" s="2">
        <v>76</v>
      </c>
      <c r="AJ228" s="2">
        <v>102</v>
      </c>
      <c r="AK228" s="2">
        <v>0</v>
      </c>
      <c r="AL228" s="2">
        <v>0</v>
      </c>
      <c r="AM228" s="2">
        <v>207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  <c r="BO228" s="2">
        <v>0</v>
      </c>
      <c r="BP228" s="2">
        <v>2</v>
      </c>
      <c r="BQ228" s="2">
        <v>2</v>
      </c>
      <c r="BR228" s="2">
        <v>3</v>
      </c>
      <c r="BS228" s="2">
        <v>0</v>
      </c>
      <c r="BT228" s="2">
        <v>0</v>
      </c>
      <c r="BU228" s="2">
        <v>14</v>
      </c>
      <c r="BV228" s="2">
        <v>0</v>
      </c>
      <c r="BW228" s="2">
        <v>0</v>
      </c>
      <c r="BX228" s="2">
        <v>0</v>
      </c>
      <c r="BY228" s="2">
        <v>0</v>
      </c>
      <c r="BZ228" s="2">
        <v>0</v>
      </c>
      <c r="CA228" s="2">
        <v>0</v>
      </c>
      <c r="CB228" s="2">
        <v>0</v>
      </c>
      <c r="CC228" s="2">
        <v>0</v>
      </c>
      <c r="CD228" s="2">
        <v>0</v>
      </c>
      <c r="CE228" s="2">
        <v>0</v>
      </c>
      <c r="CF228" s="2">
        <v>0</v>
      </c>
      <c r="CG228" s="2">
        <v>0</v>
      </c>
      <c r="CH228" s="2">
        <v>0</v>
      </c>
      <c r="CI228" s="2">
        <v>0</v>
      </c>
      <c r="CJ228" s="2">
        <v>0</v>
      </c>
      <c r="CK228" s="2">
        <v>0</v>
      </c>
      <c r="CL228" s="2">
        <v>0</v>
      </c>
    </row>
    <row r="229" spans="1:90" x14ac:dyDescent="0.25">
      <c r="A229" t="s">
        <v>98</v>
      </c>
      <c r="B229">
        <v>20510</v>
      </c>
      <c r="C229" t="s">
        <v>225</v>
      </c>
      <c r="D229">
        <v>1</v>
      </c>
      <c r="E229">
        <v>11</v>
      </c>
      <c r="F229">
        <v>24797</v>
      </c>
      <c r="G229">
        <v>35024797</v>
      </c>
      <c r="H229" t="s">
        <v>1031</v>
      </c>
      <c r="I229">
        <v>642</v>
      </c>
      <c r="J229" t="s">
        <v>225</v>
      </c>
      <c r="K229" t="s">
        <v>91</v>
      </c>
      <c r="L229">
        <v>1</v>
      </c>
      <c r="M229" t="s">
        <v>225</v>
      </c>
      <c r="N229">
        <v>14600000</v>
      </c>
      <c r="O229" t="s">
        <v>92</v>
      </c>
      <c r="P229" t="s">
        <v>457</v>
      </c>
      <c r="Q229">
        <v>1225</v>
      </c>
      <c r="R229">
        <v>16</v>
      </c>
      <c r="S229">
        <v>38182192</v>
      </c>
      <c r="T229">
        <v>38182607</v>
      </c>
      <c r="U229" t="s">
        <v>1032</v>
      </c>
      <c r="V229">
        <v>1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119</v>
      </c>
      <c r="AI229" s="2">
        <v>120</v>
      </c>
      <c r="AJ229" s="2">
        <v>120</v>
      </c>
      <c r="AK229" s="2">
        <v>0</v>
      </c>
      <c r="AL229" s="2">
        <v>0</v>
      </c>
      <c r="AM229" s="2">
        <v>762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  <c r="BO229" s="2">
        <v>0</v>
      </c>
      <c r="BP229" s="2">
        <v>3</v>
      </c>
      <c r="BQ229" s="2">
        <v>3</v>
      </c>
      <c r="BR229" s="2">
        <v>3</v>
      </c>
      <c r="BS229" s="2">
        <v>0</v>
      </c>
      <c r="BT229" s="2">
        <v>0</v>
      </c>
      <c r="BU229" s="2">
        <v>44</v>
      </c>
      <c r="BV229" s="2">
        <v>0</v>
      </c>
      <c r="BW229" s="2">
        <v>0</v>
      </c>
      <c r="BX229" s="2">
        <v>0</v>
      </c>
      <c r="BY229" s="2">
        <v>0</v>
      </c>
      <c r="BZ229" s="2">
        <v>0</v>
      </c>
      <c r="CA229" s="2">
        <v>0</v>
      </c>
      <c r="CB229" s="2">
        <v>0</v>
      </c>
      <c r="CC229" s="2">
        <v>0</v>
      </c>
      <c r="CD229" s="2">
        <v>0</v>
      </c>
      <c r="CE229" s="2">
        <v>0</v>
      </c>
      <c r="CF229" s="2">
        <v>0</v>
      </c>
      <c r="CG229" s="2">
        <v>0</v>
      </c>
      <c r="CH229" s="2">
        <v>0</v>
      </c>
      <c r="CI229" s="2">
        <v>0</v>
      </c>
      <c r="CJ229" s="2">
        <v>0</v>
      </c>
      <c r="CK229" s="2">
        <v>0</v>
      </c>
      <c r="CL229" s="2">
        <v>0</v>
      </c>
    </row>
    <row r="230" spans="1:90" x14ac:dyDescent="0.25">
      <c r="A230" t="s">
        <v>98</v>
      </c>
      <c r="B230">
        <v>20710</v>
      </c>
      <c r="C230" t="s">
        <v>198</v>
      </c>
      <c r="D230">
        <v>1</v>
      </c>
      <c r="E230">
        <v>2</v>
      </c>
      <c r="F230">
        <v>121824</v>
      </c>
      <c r="G230">
        <v>35121824</v>
      </c>
      <c r="H230" t="s">
        <v>936</v>
      </c>
      <c r="I230">
        <v>647</v>
      </c>
      <c r="J230" t="s">
        <v>198</v>
      </c>
      <c r="K230" t="s">
        <v>491</v>
      </c>
      <c r="L230">
        <v>1</v>
      </c>
      <c r="M230" t="s">
        <v>198</v>
      </c>
      <c r="N230">
        <v>15054000</v>
      </c>
      <c r="O230" t="s">
        <v>92</v>
      </c>
      <c r="P230" t="s">
        <v>937</v>
      </c>
      <c r="Q230">
        <v>2265</v>
      </c>
      <c r="R230">
        <v>17</v>
      </c>
      <c r="S230">
        <v>32212481</v>
      </c>
      <c r="U230" t="s">
        <v>938</v>
      </c>
      <c r="V230">
        <v>1</v>
      </c>
      <c r="W230" s="2">
        <v>32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4</v>
      </c>
      <c r="BD230" s="2">
        <v>0</v>
      </c>
      <c r="BE230" s="2">
        <v>4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2">
        <v>0</v>
      </c>
      <c r="BT230" s="2">
        <v>0</v>
      </c>
      <c r="BU230" s="2">
        <v>0</v>
      </c>
      <c r="BV230" s="2">
        <v>0</v>
      </c>
      <c r="BW230" s="2">
        <v>0</v>
      </c>
      <c r="BX230" s="2">
        <v>0</v>
      </c>
      <c r="BY230" s="2">
        <v>0</v>
      </c>
      <c r="BZ230" s="2">
        <v>0</v>
      </c>
      <c r="CA230" s="2">
        <v>0</v>
      </c>
      <c r="CB230" s="2">
        <v>0</v>
      </c>
      <c r="CC230" s="2">
        <v>0</v>
      </c>
      <c r="CD230" s="2">
        <v>0</v>
      </c>
      <c r="CE230" s="2">
        <v>0</v>
      </c>
      <c r="CF230" s="2">
        <v>0</v>
      </c>
      <c r="CG230" s="2">
        <v>0</v>
      </c>
      <c r="CH230" s="2">
        <v>0</v>
      </c>
      <c r="CI230" s="2">
        <v>0</v>
      </c>
      <c r="CJ230" s="2">
        <v>0</v>
      </c>
      <c r="CK230" s="2">
        <v>1</v>
      </c>
      <c r="CL230" s="2">
        <v>0</v>
      </c>
    </row>
    <row r="231" spans="1:90" x14ac:dyDescent="0.25">
      <c r="A231" t="s">
        <v>98</v>
      </c>
      <c r="B231">
        <v>20710</v>
      </c>
      <c r="C231" t="s">
        <v>198</v>
      </c>
      <c r="D231">
        <v>1</v>
      </c>
      <c r="E231">
        <v>11</v>
      </c>
      <c r="F231">
        <v>28824</v>
      </c>
      <c r="G231">
        <v>35028824</v>
      </c>
      <c r="H231" t="s">
        <v>972</v>
      </c>
      <c r="I231">
        <v>647</v>
      </c>
      <c r="J231" t="s">
        <v>198</v>
      </c>
      <c r="K231" t="s">
        <v>886</v>
      </c>
      <c r="L231">
        <v>1</v>
      </c>
      <c r="M231" t="s">
        <v>198</v>
      </c>
      <c r="N231">
        <v>15035010</v>
      </c>
      <c r="O231" t="s">
        <v>101</v>
      </c>
      <c r="P231" t="s">
        <v>446</v>
      </c>
      <c r="Q231">
        <v>3278</v>
      </c>
      <c r="R231">
        <v>17</v>
      </c>
      <c r="S231">
        <v>32163050</v>
      </c>
      <c r="T231">
        <v>32339266</v>
      </c>
      <c r="U231" t="s">
        <v>973</v>
      </c>
      <c r="V231">
        <v>1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196</v>
      </c>
      <c r="AI231" s="2">
        <v>192</v>
      </c>
      <c r="AJ231" s="2">
        <v>190</v>
      </c>
      <c r="AK231" s="2">
        <v>0</v>
      </c>
      <c r="AL231" s="2">
        <v>0</v>
      </c>
      <c r="AM231" s="2">
        <v>1108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  <c r="BO231" s="2">
        <v>0</v>
      </c>
      <c r="BP231" s="2">
        <v>7</v>
      </c>
      <c r="BQ231" s="2">
        <v>7</v>
      </c>
      <c r="BR231" s="2">
        <v>9</v>
      </c>
      <c r="BS231" s="2">
        <v>0</v>
      </c>
      <c r="BT231" s="2">
        <v>0</v>
      </c>
      <c r="BU231" s="2">
        <v>61</v>
      </c>
      <c r="BV231" s="2">
        <v>0</v>
      </c>
      <c r="BW231" s="2">
        <v>0</v>
      </c>
      <c r="BX231" s="2">
        <v>0</v>
      </c>
      <c r="BY231" s="2">
        <v>0</v>
      </c>
      <c r="BZ231" s="2">
        <v>0</v>
      </c>
      <c r="CA231" s="2">
        <v>0</v>
      </c>
      <c r="CB231" s="2">
        <v>0</v>
      </c>
      <c r="CC231" s="2">
        <v>0</v>
      </c>
      <c r="CD231" s="2">
        <v>0</v>
      </c>
      <c r="CE231" s="2">
        <v>0</v>
      </c>
      <c r="CF231" s="2">
        <v>0</v>
      </c>
      <c r="CG231" s="2">
        <v>0</v>
      </c>
      <c r="CH231" s="2">
        <v>0</v>
      </c>
      <c r="CI231" s="2">
        <v>0</v>
      </c>
      <c r="CJ231" s="2">
        <v>0</v>
      </c>
      <c r="CK231" s="2">
        <v>0</v>
      </c>
      <c r="CL231" s="2">
        <v>0</v>
      </c>
    </row>
    <row r="232" spans="1:90" x14ac:dyDescent="0.25">
      <c r="A232" t="s">
        <v>98</v>
      </c>
      <c r="B232">
        <v>20205</v>
      </c>
      <c r="C232" t="s">
        <v>182</v>
      </c>
      <c r="D232">
        <v>1</v>
      </c>
      <c r="E232">
        <v>2</v>
      </c>
      <c r="F232">
        <v>121794</v>
      </c>
      <c r="G232">
        <v>35121794</v>
      </c>
      <c r="H232" t="s">
        <v>627</v>
      </c>
      <c r="I232">
        <v>645</v>
      </c>
      <c r="J232" t="s">
        <v>182</v>
      </c>
      <c r="K232" t="s">
        <v>628</v>
      </c>
      <c r="L232">
        <v>1</v>
      </c>
      <c r="M232" t="s">
        <v>182</v>
      </c>
      <c r="N232">
        <v>12245000</v>
      </c>
      <c r="O232" t="s">
        <v>101</v>
      </c>
      <c r="P232" t="s">
        <v>629</v>
      </c>
      <c r="Q232">
        <v>777</v>
      </c>
      <c r="R232">
        <v>12</v>
      </c>
      <c r="S232">
        <v>39479301</v>
      </c>
      <c r="U232" t="s">
        <v>630</v>
      </c>
      <c r="V232">
        <v>1</v>
      </c>
      <c r="W232" s="2">
        <v>18</v>
      </c>
      <c r="X232" s="2">
        <v>1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4</v>
      </c>
      <c r="BF232" s="2">
        <v>1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2">
        <v>0</v>
      </c>
      <c r="BT232" s="2">
        <v>0</v>
      </c>
      <c r="BU232" s="2">
        <v>0</v>
      </c>
      <c r="BV232" s="2">
        <v>0</v>
      </c>
      <c r="BW232" s="2">
        <v>0</v>
      </c>
      <c r="BX232" s="2">
        <v>0</v>
      </c>
      <c r="BY232" s="2">
        <v>0</v>
      </c>
      <c r="BZ232" s="2">
        <v>0</v>
      </c>
      <c r="CA232" s="2">
        <v>0</v>
      </c>
      <c r="CB232" s="2">
        <v>0</v>
      </c>
      <c r="CC232" s="2">
        <v>0</v>
      </c>
      <c r="CD232" s="2">
        <v>0</v>
      </c>
      <c r="CE232" s="2">
        <v>0</v>
      </c>
      <c r="CF232" s="2">
        <v>0</v>
      </c>
      <c r="CG232" s="2">
        <v>0</v>
      </c>
      <c r="CH232" s="2">
        <v>0</v>
      </c>
      <c r="CI232" s="2">
        <v>0</v>
      </c>
      <c r="CJ232" s="2">
        <v>0</v>
      </c>
      <c r="CK232" s="2">
        <v>0</v>
      </c>
      <c r="CL232" s="2">
        <v>0</v>
      </c>
    </row>
    <row r="233" spans="1:90" x14ac:dyDescent="0.25">
      <c r="A233" t="s">
        <v>98</v>
      </c>
      <c r="B233">
        <v>20205</v>
      </c>
      <c r="C233" t="s">
        <v>182</v>
      </c>
      <c r="D233">
        <v>1</v>
      </c>
      <c r="E233">
        <v>11</v>
      </c>
      <c r="F233">
        <v>406284</v>
      </c>
      <c r="G233">
        <v>35406284</v>
      </c>
      <c r="H233" t="s">
        <v>637</v>
      </c>
      <c r="I233">
        <v>645</v>
      </c>
      <c r="J233" t="s">
        <v>182</v>
      </c>
      <c r="K233" t="s">
        <v>638</v>
      </c>
      <c r="L233">
        <v>1</v>
      </c>
      <c r="M233" t="s">
        <v>182</v>
      </c>
      <c r="N233">
        <v>12246260</v>
      </c>
      <c r="O233" t="s">
        <v>101</v>
      </c>
      <c r="P233" t="s">
        <v>639</v>
      </c>
      <c r="Q233">
        <v>570</v>
      </c>
      <c r="R233">
        <v>12</v>
      </c>
      <c r="S233">
        <v>39315911</v>
      </c>
      <c r="T233">
        <v>39424571</v>
      </c>
      <c r="U233" t="s">
        <v>640</v>
      </c>
      <c r="V233">
        <v>1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119</v>
      </c>
      <c r="AI233" s="2">
        <v>121</v>
      </c>
      <c r="AJ233" s="2">
        <v>105</v>
      </c>
      <c r="AK233" s="2">
        <v>0</v>
      </c>
      <c r="AL233" s="2">
        <v>0</v>
      </c>
      <c r="AM233" s="2">
        <v>994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>
        <v>0</v>
      </c>
      <c r="BM233" s="2">
        <v>0</v>
      </c>
      <c r="BN233" s="2">
        <v>0</v>
      </c>
      <c r="BO233" s="2">
        <v>0</v>
      </c>
      <c r="BP233" s="2">
        <v>6</v>
      </c>
      <c r="BQ233" s="2">
        <v>6</v>
      </c>
      <c r="BR233" s="2">
        <v>5</v>
      </c>
      <c r="BS233" s="2">
        <v>0</v>
      </c>
      <c r="BT233" s="2">
        <v>0</v>
      </c>
      <c r="BU233" s="2">
        <v>64</v>
      </c>
      <c r="BV233" s="2">
        <v>0</v>
      </c>
      <c r="BW233" s="2">
        <v>0</v>
      </c>
      <c r="BX233" s="2">
        <v>0</v>
      </c>
      <c r="BY233" s="2">
        <v>0</v>
      </c>
      <c r="BZ233" s="2">
        <v>0</v>
      </c>
      <c r="CA233" s="2">
        <v>0</v>
      </c>
      <c r="CB233" s="2">
        <v>0</v>
      </c>
      <c r="CC233" s="2">
        <v>0</v>
      </c>
      <c r="CD233" s="2">
        <v>0</v>
      </c>
      <c r="CE233" s="2">
        <v>0</v>
      </c>
      <c r="CF233" s="2">
        <v>0</v>
      </c>
      <c r="CG233" s="2">
        <v>0</v>
      </c>
      <c r="CH233" s="2">
        <v>0</v>
      </c>
      <c r="CI233" s="2">
        <v>0</v>
      </c>
      <c r="CJ233" s="2">
        <v>0</v>
      </c>
      <c r="CK233" s="2">
        <v>0</v>
      </c>
      <c r="CL233" s="2">
        <v>0</v>
      </c>
    </row>
    <row r="234" spans="1:90" x14ac:dyDescent="0.25">
      <c r="A234" t="s">
        <v>98</v>
      </c>
      <c r="B234">
        <v>20307</v>
      </c>
      <c r="C234" t="s">
        <v>220</v>
      </c>
      <c r="D234">
        <v>1</v>
      </c>
      <c r="E234">
        <v>11</v>
      </c>
      <c r="F234">
        <v>443657</v>
      </c>
      <c r="G234">
        <v>35443657</v>
      </c>
      <c r="H234" t="s">
        <v>998</v>
      </c>
      <c r="I234">
        <v>432</v>
      </c>
      <c r="J234" t="s">
        <v>280</v>
      </c>
      <c r="K234" t="s">
        <v>91</v>
      </c>
      <c r="L234">
        <v>1</v>
      </c>
      <c r="M234" t="s">
        <v>280</v>
      </c>
      <c r="N234">
        <v>18120000</v>
      </c>
      <c r="O234" t="s">
        <v>136</v>
      </c>
      <c r="P234" t="s">
        <v>999</v>
      </c>
      <c r="Q234" t="s">
        <v>114</v>
      </c>
      <c r="R234">
        <v>11</v>
      </c>
      <c r="S234">
        <v>47182605</v>
      </c>
      <c r="T234">
        <v>47183053</v>
      </c>
      <c r="U234" t="s">
        <v>1280</v>
      </c>
      <c r="V234">
        <v>1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79</v>
      </c>
      <c r="AI234" s="2">
        <v>78</v>
      </c>
      <c r="AJ234" s="2">
        <v>74</v>
      </c>
      <c r="AK234" s="2">
        <v>0</v>
      </c>
      <c r="AL234" s="2">
        <v>0</v>
      </c>
      <c r="AM234" s="2">
        <v>574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  <c r="BO234" s="2">
        <v>0</v>
      </c>
      <c r="BP234" s="2">
        <v>3</v>
      </c>
      <c r="BQ234" s="2">
        <v>4</v>
      </c>
      <c r="BR234" s="2">
        <v>2</v>
      </c>
      <c r="BS234" s="2">
        <v>0</v>
      </c>
      <c r="BT234" s="2">
        <v>0</v>
      </c>
      <c r="BU234" s="2">
        <v>34</v>
      </c>
      <c r="BV234" s="2">
        <v>0</v>
      </c>
      <c r="BW234" s="2">
        <v>0</v>
      </c>
      <c r="BX234" s="2">
        <v>0</v>
      </c>
      <c r="BY234" s="2">
        <v>0</v>
      </c>
      <c r="BZ234" s="2">
        <v>0</v>
      </c>
      <c r="CA234" s="2">
        <v>0</v>
      </c>
      <c r="CB234" s="2">
        <v>0</v>
      </c>
      <c r="CC234" s="2">
        <v>0</v>
      </c>
      <c r="CD234" s="2">
        <v>0</v>
      </c>
      <c r="CE234" s="2">
        <v>0</v>
      </c>
      <c r="CF234" s="2">
        <v>0</v>
      </c>
      <c r="CG234" s="2">
        <v>0</v>
      </c>
      <c r="CH234" s="2">
        <v>0</v>
      </c>
      <c r="CI234" s="2">
        <v>0</v>
      </c>
      <c r="CJ234" s="2">
        <v>0</v>
      </c>
      <c r="CK234" s="2">
        <v>0</v>
      </c>
      <c r="CL234" s="2">
        <v>0</v>
      </c>
    </row>
    <row r="235" spans="1:90" x14ac:dyDescent="0.25">
      <c r="A235" t="s">
        <v>98</v>
      </c>
      <c r="B235">
        <v>20307</v>
      </c>
      <c r="C235" t="s">
        <v>220</v>
      </c>
      <c r="D235">
        <v>1</v>
      </c>
      <c r="E235">
        <v>11</v>
      </c>
      <c r="F235">
        <v>925974</v>
      </c>
      <c r="G235">
        <v>35925974</v>
      </c>
      <c r="H235" t="s">
        <v>661</v>
      </c>
      <c r="I235">
        <v>653</v>
      </c>
      <c r="J235" t="s">
        <v>220</v>
      </c>
      <c r="K235" t="s">
        <v>662</v>
      </c>
      <c r="L235">
        <v>1</v>
      </c>
      <c r="M235" t="s">
        <v>220</v>
      </c>
      <c r="N235">
        <v>18135000</v>
      </c>
      <c r="O235" t="s">
        <v>92</v>
      </c>
      <c r="P235" t="s">
        <v>663</v>
      </c>
      <c r="Q235">
        <v>35</v>
      </c>
      <c r="R235">
        <v>11</v>
      </c>
      <c r="S235">
        <v>47123858</v>
      </c>
      <c r="T235">
        <v>47843220</v>
      </c>
      <c r="U235" t="s">
        <v>664</v>
      </c>
      <c r="V235">
        <v>1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40</v>
      </c>
      <c r="AI235" s="2">
        <v>38</v>
      </c>
      <c r="AJ235" s="2">
        <v>39</v>
      </c>
      <c r="AK235" s="2">
        <v>0</v>
      </c>
      <c r="AL235" s="2">
        <v>0</v>
      </c>
      <c r="AM235" s="2">
        <v>306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>
        <v>0</v>
      </c>
      <c r="BM235" s="2">
        <v>0</v>
      </c>
      <c r="BN235" s="2">
        <v>0</v>
      </c>
      <c r="BO235" s="2">
        <v>0</v>
      </c>
      <c r="BP235" s="2">
        <v>1</v>
      </c>
      <c r="BQ235" s="2">
        <v>1</v>
      </c>
      <c r="BR235" s="2">
        <v>1</v>
      </c>
      <c r="BS235" s="2">
        <v>0</v>
      </c>
      <c r="BT235" s="2">
        <v>0</v>
      </c>
      <c r="BU235" s="2">
        <v>19</v>
      </c>
      <c r="BV235" s="2">
        <v>0</v>
      </c>
      <c r="BW235" s="2">
        <v>0</v>
      </c>
      <c r="BX235" s="2">
        <v>0</v>
      </c>
      <c r="BY235" s="2">
        <v>0</v>
      </c>
      <c r="BZ235" s="2">
        <v>0</v>
      </c>
      <c r="CA235" s="2">
        <v>0</v>
      </c>
      <c r="CB235" s="2">
        <v>0</v>
      </c>
      <c r="CC235" s="2">
        <v>0</v>
      </c>
      <c r="CD235" s="2">
        <v>0</v>
      </c>
      <c r="CE235" s="2">
        <v>0</v>
      </c>
      <c r="CF235" s="2">
        <v>0</v>
      </c>
      <c r="CG235" s="2">
        <v>0</v>
      </c>
      <c r="CH235" s="2">
        <v>0</v>
      </c>
      <c r="CI235" s="2">
        <v>0</v>
      </c>
      <c r="CJ235" s="2">
        <v>0</v>
      </c>
      <c r="CK235" s="2">
        <v>0</v>
      </c>
      <c r="CL235" s="2">
        <v>0</v>
      </c>
    </row>
    <row r="236" spans="1:90" x14ac:dyDescent="0.25">
      <c r="A236" t="s">
        <v>98</v>
      </c>
      <c r="B236">
        <v>20103</v>
      </c>
      <c r="C236" t="s">
        <v>160</v>
      </c>
      <c r="D236">
        <v>1</v>
      </c>
      <c r="E236">
        <v>11</v>
      </c>
      <c r="F236">
        <v>920551</v>
      </c>
      <c r="G236">
        <v>35920551</v>
      </c>
      <c r="H236" t="s">
        <v>841</v>
      </c>
      <c r="I236">
        <v>459</v>
      </c>
      <c r="J236" t="s">
        <v>297</v>
      </c>
      <c r="K236" t="s">
        <v>823</v>
      </c>
      <c r="L236">
        <v>1</v>
      </c>
      <c r="M236" t="s">
        <v>297</v>
      </c>
      <c r="N236">
        <v>11730000</v>
      </c>
      <c r="O236" t="s">
        <v>101</v>
      </c>
      <c r="P236" t="s">
        <v>842</v>
      </c>
      <c r="Q236">
        <v>8000</v>
      </c>
      <c r="R236">
        <v>13</v>
      </c>
      <c r="S236">
        <v>34483800</v>
      </c>
      <c r="T236">
        <v>34483837</v>
      </c>
      <c r="U236" t="s">
        <v>843</v>
      </c>
      <c r="V236">
        <v>1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72</v>
      </c>
      <c r="AI236" s="2">
        <v>71</v>
      </c>
      <c r="AJ236" s="2">
        <v>76</v>
      </c>
      <c r="AK236" s="2">
        <v>0</v>
      </c>
      <c r="AL236" s="2">
        <v>0</v>
      </c>
      <c r="AM236" s="2">
        <v>548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>
        <v>0</v>
      </c>
      <c r="BM236" s="2">
        <v>0</v>
      </c>
      <c r="BN236" s="2">
        <v>0</v>
      </c>
      <c r="BO236" s="2">
        <v>0</v>
      </c>
      <c r="BP236" s="2">
        <v>2</v>
      </c>
      <c r="BQ236" s="2">
        <v>3</v>
      </c>
      <c r="BR236" s="2">
        <v>2</v>
      </c>
      <c r="BS236" s="2">
        <v>0</v>
      </c>
      <c r="BT236" s="2">
        <v>0</v>
      </c>
      <c r="BU236" s="2">
        <v>37</v>
      </c>
      <c r="BV236" s="2">
        <v>0</v>
      </c>
      <c r="BW236" s="2">
        <v>0</v>
      </c>
      <c r="BX236" s="2">
        <v>0</v>
      </c>
      <c r="BY236" s="2">
        <v>0</v>
      </c>
      <c r="BZ236" s="2">
        <v>0</v>
      </c>
      <c r="CA236" s="2">
        <v>0</v>
      </c>
      <c r="CB236" s="2">
        <v>0</v>
      </c>
      <c r="CC236" s="2">
        <v>0</v>
      </c>
      <c r="CD236" s="2">
        <v>0</v>
      </c>
      <c r="CE236" s="2">
        <v>0</v>
      </c>
      <c r="CF236" s="2">
        <v>0</v>
      </c>
      <c r="CG236" s="2">
        <v>0</v>
      </c>
      <c r="CH236" s="2">
        <v>0</v>
      </c>
      <c r="CI236" s="2">
        <v>0</v>
      </c>
      <c r="CJ236" s="2">
        <v>0</v>
      </c>
      <c r="CK236" s="2">
        <v>0</v>
      </c>
      <c r="CL236" s="2">
        <v>0</v>
      </c>
    </row>
    <row r="237" spans="1:90" x14ac:dyDescent="0.25">
      <c r="A237" t="s">
        <v>98</v>
      </c>
      <c r="B237">
        <v>20103</v>
      </c>
      <c r="C237" t="s">
        <v>160</v>
      </c>
      <c r="D237">
        <v>1</v>
      </c>
      <c r="E237">
        <v>11</v>
      </c>
      <c r="F237">
        <v>299352</v>
      </c>
      <c r="G237">
        <v>35299352</v>
      </c>
      <c r="H237" t="s">
        <v>1206</v>
      </c>
      <c r="I237">
        <v>369</v>
      </c>
      <c r="J237" t="s">
        <v>254</v>
      </c>
      <c r="K237" t="s">
        <v>260</v>
      </c>
      <c r="L237">
        <v>1</v>
      </c>
      <c r="M237" t="s">
        <v>254</v>
      </c>
      <c r="N237">
        <v>11740000</v>
      </c>
      <c r="O237" t="s">
        <v>92</v>
      </c>
      <c r="P237" t="s">
        <v>688</v>
      </c>
      <c r="Q237">
        <v>1431</v>
      </c>
      <c r="R237">
        <v>13</v>
      </c>
      <c r="S237">
        <v>34271601</v>
      </c>
      <c r="U237" t="s">
        <v>1277</v>
      </c>
      <c r="V237">
        <v>1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120</v>
      </c>
      <c r="AI237" s="2">
        <v>112</v>
      </c>
      <c r="AJ237" s="2">
        <v>76</v>
      </c>
      <c r="AK237" s="2">
        <v>0</v>
      </c>
      <c r="AL237" s="2">
        <v>0</v>
      </c>
      <c r="AM237" s="2">
        <v>269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  <c r="BO237" s="2">
        <v>0</v>
      </c>
      <c r="BP237" s="2">
        <v>3</v>
      </c>
      <c r="BQ237" s="2">
        <v>3</v>
      </c>
      <c r="BR237" s="2">
        <v>3</v>
      </c>
      <c r="BS237" s="2">
        <v>0</v>
      </c>
      <c r="BT237" s="2">
        <v>0</v>
      </c>
      <c r="BU237" s="2">
        <v>20</v>
      </c>
      <c r="BV237" s="2">
        <v>0</v>
      </c>
      <c r="BW237" s="2">
        <v>0</v>
      </c>
      <c r="BX237" s="2">
        <v>0</v>
      </c>
      <c r="BY237" s="2">
        <v>0</v>
      </c>
      <c r="BZ237" s="2">
        <v>0</v>
      </c>
      <c r="CA237" s="2">
        <v>0</v>
      </c>
      <c r="CB237" s="2">
        <v>0</v>
      </c>
      <c r="CC237" s="2">
        <v>0</v>
      </c>
      <c r="CD237" s="2">
        <v>0</v>
      </c>
      <c r="CE237" s="2">
        <v>0</v>
      </c>
      <c r="CF237" s="2">
        <v>0</v>
      </c>
      <c r="CG237" s="2">
        <v>0</v>
      </c>
      <c r="CH237" s="2">
        <v>0</v>
      </c>
      <c r="CI237" s="2">
        <v>0</v>
      </c>
      <c r="CJ237" s="2">
        <v>0</v>
      </c>
      <c r="CK237" s="2">
        <v>0</v>
      </c>
      <c r="CL237" s="2">
        <v>0</v>
      </c>
    </row>
    <row r="238" spans="1:90" x14ac:dyDescent="0.25">
      <c r="A238" t="s">
        <v>98</v>
      </c>
      <c r="B238">
        <v>20103</v>
      </c>
      <c r="C238" t="s">
        <v>160</v>
      </c>
      <c r="D238">
        <v>1</v>
      </c>
      <c r="E238">
        <v>11</v>
      </c>
      <c r="F238">
        <v>479639</v>
      </c>
      <c r="G238">
        <v>35479639</v>
      </c>
      <c r="H238" t="s">
        <v>1023</v>
      </c>
      <c r="I238">
        <v>524</v>
      </c>
      <c r="J238" t="s">
        <v>218</v>
      </c>
      <c r="K238" t="s">
        <v>1024</v>
      </c>
      <c r="L238">
        <v>1</v>
      </c>
      <c r="M238" t="s">
        <v>218</v>
      </c>
      <c r="N238">
        <v>11750000</v>
      </c>
      <c r="P238" t="s">
        <v>1025</v>
      </c>
      <c r="Q238">
        <v>1695</v>
      </c>
      <c r="R238">
        <v>13</v>
      </c>
      <c r="S238">
        <v>34559712</v>
      </c>
      <c r="U238" t="s">
        <v>1278</v>
      </c>
      <c r="V238">
        <v>1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38</v>
      </c>
      <c r="AI238" s="2">
        <v>37</v>
      </c>
      <c r="AJ238" s="2">
        <v>0</v>
      </c>
      <c r="AK238" s="2">
        <v>0</v>
      </c>
      <c r="AL238" s="2">
        <v>0</v>
      </c>
      <c r="AM238" s="2">
        <v>317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>
        <v>0</v>
      </c>
      <c r="BM238" s="2">
        <v>0</v>
      </c>
      <c r="BN238" s="2">
        <v>0</v>
      </c>
      <c r="BO238" s="2">
        <v>0</v>
      </c>
      <c r="BP238" s="2">
        <v>1</v>
      </c>
      <c r="BQ238" s="2">
        <v>1</v>
      </c>
      <c r="BR238" s="2">
        <v>0</v>
      </c>
      <c r="BS238" s="2">
        <v>0</v>
      </c>
      <c r="BT238" s="2">
        <v>0</v>
      </c>
      <c r="BU238" s="2">
        <v>24</v>
      </c>
      <c r="BV238" s="2">
        <v>0</v>
      </c>
      <c r="BW238" s="2">
        <v>0</v>
      </c>
      <c r="BX238" s="2">
        <v>0</v>
      </c>
      <c r="BY238" s="2">
        <v>0</v>
      </c>
      <c r="BZ238" s="2">
        <v>0</v>
      </c>
      <c r="CA238" s="2">
        <v>0</v>
      </c>
      <c r="CB238" s="2">
        <v>0</v>
      </c>
      <c r="CC238" s="2">
        <v>0</v>
      </c>
      <c r="CD238" s="2">
        <v>0</v>
      </c>
      <c r="CE238" s="2">
        <v>0</v>
      </c>
      <c r="CF238" s="2">
        <v>0</v>
      </c>
      <c r="CG238" s="2">
        <v>0</v>
      </c>
      <c r="CH238" s="2">
        <v>0</v>
      </c>
      <c r="CI238" s="2">
        <v>0</v>
      </c>
      <c r="CJ238" s="2">
        <v>0</v>
      </c>
      <c r="CK238" s="2">
        <v>0</v>
      </c>
      <c r="CL238" s="2">
        <v>0</v>
      </c>
    </row>
    <row r="239" spans="1:90" x14ac:dyDescent="0.25">
      <c r="A239" t="s">
        <v>98</v>
      </c>
      <c r="B239">
        <v>20103</v>
      </c>
      <c r="C239" t="s">
        <v>160</v>
      </c>
      <c r="D239">
        <v>1</v>
      </c>
      <c r="E239">
        <v>11</v>
      </c>
      <c r="F239">
        <v>299339</v>
      </c>
      <c r="G239">
        <v>35299339</v>
      </c>
      <c r="H239" t="s">
        <v>466</v>
      </c>
      <c r="I239">
        <v>558</v>
      </c>
      <c r="J239" t="s">
        <v>162</v>
      </c>
      <c r="K239" t="s">
        <v>467</v>
      </c>
      <c r="L239">
        <v>1</v>
      </c>
      <c r="M239" t="s">
        <v>162</v>
      </c>
      <c r="N239">
        <v>11702210</v>
      </c>
      <c r="P239" t="s">
        <v>468</v>
      </c>
      <c r="Q239">
        <v>941</v>
      </c>
      <c r="R239">
        <v>13</v>
      </c>
      <c r="S239">
        <v>30123388</v>
      </c>
      <c r="T239">
        <v>988740223</v>
      </c>
      <c r="U239" t="s">
        <v>1276</v>
      </c>
      <c r="V239">
        <v>1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230</v>
      </c>
      <c r="AI239" s="2">
        <v>153</v>
      </c>
      <c r="AJ239" s="2">
        <v>151</v>
      </c>
      <c r="AK239" s="2">
        <v>0</v>
      </c>
      <c r="AL239" s="2">
        <v>0</v>
      </c>
      <c r="AM239" s="2">
        <v>681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  <c r="BO239" s="2">
        <v>0</v>
      </c>
      <c r="BP239" s="2">
        <v>6</v>
      </c>
      <c r="BQ239" s="2">
        <v>4</v>
      </c>
      <c r="BR239" s="2">
        <v>5</v>
      </c>
      <c r="BS239" s="2">
        <v>0</v>
      </c>
      <c r="BT239" s="2">
        <v>0</v>
      </c>
      <c r="BU239" s="2">
        <v>53</v>
      </c>
      <c r="BV239" s="2">
        <v>0</v>
      </c>
      <c r="BW239" s="2">
        <v>0</v>
      </c>
      <c r="BX239" s="2">
        <v>0</v>
      </c>
      <c r="BY239" s="2">
        <v>0</v>
      </c>
      <c r="BZ239" s="2">
        <v>0</v>
      </c>
      <c r="CA239" s="2">
        <v>0</v>
      </c>
      <c r="CB239" s="2">
        <v>0</v>
      </c>
      <c r="CC239" s="2">
        <v>0</v>
      </c>
      <c r="CD239" s="2">
        <v>0</v>
      </c>
      <c r="CE239" s="2">
        <v>0</v>
      </c>
      <c r="CF239" s="2">
        <v>0</v>
      </c>
      <c r="CG239" s="2">
        <v>0</v>
      </c>
      <c r="CH239" s="2">
        <v>0</v>
      </c>
      <c r="CI239" s="2">
        <v>0</v>
      </c>
      <c r="CJ239" s="2">
        <v>0</v>
      </c>
      <c r="CK239" s="2">
        <v>0</v>
      </c>
      <c r="CL239" s="2">
        <v>0</v>
      </c>
    </row>
    <row r="240" spans="1:90" x14ac:dyDescent="0.25">
      <c r="A240" t="s">
        <v>98</v>
      </c>
      <c r="B240">
        <v>20103</v>
      </c>
      <c r="C240" t="s">
        <v>160</v>
      </c>
      <c r="D240">
        <v>1</v>
      </c>
      <c r="E240">
        <v>11</v>
      </c>
      <c r="F240">
        <v>405224</v>
      </c>
      <c r="G240">
        <v>35405224</v>
      </c>
      <c r="H240" t="s">
        <v>888</v>
      </c>
      <c r="I240">
        <v>657</v>
      </c>
      <c r="J240" t="s">
        <v>160</v>
      </c>
      <c r="K240" t="s">
        <v>91</v>
      </c>
      <c r="L240">
        <v>1</v>
      </c>
      <c r="M240" t="s">
        <v>160</v>
      </c>
      <c r="N240">
        <v>11310020</v>
      </c>
      <c r="O240" t="s">
        <v>136</v>
      </c>
      <c r="P240" t="s">
        <v>889</v>
      </c>
      <c r="Q240">
        <v>387</v>
      </c>
      <c r="R240">
        <v>13</v>
      </c>
      <c r="S240">
        <v>34672955</v>
      </c>
      <c r="U240" t="s">
        <v>890</v>
      </c>
      <c r="V240">
        <v>1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80</v>
      </c>
      <c r="AI240" s="2">
        <v>82</v>
      </c>
      <c r="AJ240" s="2">
        <v>81</v>
      </c>
      <c r="AK240" s="2">
        <v>0</v>
      </c>
      <c r="AL240" s="2">
        <v>0</v>
      </c>
      <c r="AM240" s="2">
        <v>711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  <c r="BO240" s="2">
        <v>0</v>
      </c>
      <c r="BP240" s="2">
        <v>3</v>
      </c>
      <c r="BQ240" s="2">
        <v>2</v>
      </c>
      <c r="BR240" s="2">
        <v>2</v>
      </c>
      <c r="BS240" s="2">
        <v>0</v>
      </c>
      <c r="BT240" s="2">
        <v>0</v>
      </c>
      <c r="BU240" s="2">
        <v>42</v>
      </c>
      <c r="BV240" s="2">
        <v>0</v>
      </c>
      <c r="BW240" s="2">
        <v>0</v>
      </c>
      <c r="BX240" s="2">
        <v>0</v>
      </c>
      <c r="BY240" s="2">
        <v>0</v>
      </c>
      <c r="BZ240" s="2">
        <v>0</v>
      </c>
      <c r="CA240" s="2">
        <v>0</v>
      </c>
      <c r="CB240" s="2">
        <v>0</v>
      </c>
      <c r="CC240" s="2">
        <v>0</v>
      </c>
      <c r="CD240" s="2">
        <v>0</v>
      </c>
      <c r="CE240" s="2">
        <v>0</v>
      </c>
      <c r="CF240" s="2">
        <v>0</v>
      </c>
      <c r="CG240" s="2">
        <v>0</v>
      </c>
      <c r="CH240" s="2">
        <v>0</v>
      </c>
      <c r="CI240" s="2">
        <v>0</v>
      </c>
      <c r="CJ240" s="2">
        <v>0</v>
      </c>
      <c r="CK240" s="2">
        <v>0</v>
      </c>
      <c r="CL240" s="2">
        <v>0</v>
      </c>
    </row>
    <row r="241" spans="1:90" x14ac:dyDescent="0.25">
      <c r="A241" t="s">
        <v>98</v>
      </c>
      <c r="B241">
        <v>20308</v>
      </c>
      <c r="C241" t="s">
        <v>215</v>
      </c>
      <c r="D241">
        <v>1</v>
      </c>
      <c r="E241">
        <v>11</v>
      </c>
      <c r="F241">
        <v>477850</v>
      </c>
      <c r="G241">
        <v>35477850</v>
      </c>
      <c r="H241" t="s">
        <v>1250</v>
      </c>
      <c r="I241">
        <v>669</v>
      </c>
      <c r="J241" t="s">
        <v>215</v>
      </c>
      <c r="K241" t="s">
        <v>1081</v>
      </c>
      <c r="L241">
        <v>1</v>
      </c>
      <c r="M241" t="s">
        <v>215</v>
      </c>
      <c r="N241">
        <v>18025805</v>
      </c>
      <c r="O241" t="s">
        <v>92</v>
      </c>
      <c r="P241" t="s">
        <v>1251</v>
      </c>
      <c r="Q241">
        <v>60</v>
      </c>
      <c r="R241">
        <v>15</v>
      </c>
      <c r="S241">
        <v>32110827</v>
      </c>
      <c r="T241">
        <v>32110987</v>
      </c>
      <c r="U241" t="s">
        <v>1252</v>
      </c>
      <c r="V241">
        <v>1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80</v>
      </c>
      <c r="AI241" s="2">
        <v>79</v>
      </c>
      <c r="AJ241" s="2">
        <v>35</v>
      </c>
      <c r="AK241" s="2">
        <v>0</v>
      </c>
      <c r="AL241" s="2">
        <v>0</v>
      </c>
      <c r="AM241" s="2">
        <v>403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>
        <v>0</v>
      </c>
      <c r="BM241" s="2">
        <v>0</v>
      </c>
      <c r="BN241" s="2">
        <v>0</v>
      </c>
      <c r="BO241" s="2">
        <v>0</v>
      </c>
      <c r="BP241" s="2">
        <v>2</v>
      </c>
      <c r="BQ241" s="2">
        <v>2</v>
      </c>
      <c r="BR241" s="2">
        <v>1</v>
      </c>
      <c r="BS241" s="2">
        <v>0</v>
      </c>
      <c r="BT241" s="2">
        <v>0</v>
      </c>
      <c r="BU241" s="2">
        <v>24</v>
      </c>
      <c r="BV241" s="2">
        <v>0</v>
      </c>
      <c r="BW241" s="2">
        <v>0</v>
      </c>
      <c r="BX241" s="2">
        <v>0</v>
      </c>
      <c r="BY241" s="2">
        <v>0</v>
      </c>
      <c r="BZ241" s="2">
        <v>0</v>
      </c>
      <c r="CA241" s="2">
        <v>0</v>
      </c>
      <c r="CB241" s="2">
        <v>0</v>
      </c>
      <c r="CC241" s="2">
        <v>0</v>
      </c>
      <c r="CD241" s="2">
        <v>0</v>
      </c>
      <c r="CE241" s="2">
        <v>0</v>
      </c>
      <c r="CF241" s="2">
        <v>0</v>
      </c>
      <c r="CG241" s="2">
        <v>0</v>
      </c>
      <c r="CH241" s="2">
        <v>0</v>
      </c>
      <c r="CI241" s="2">
        <v>0</v>
      </c>
      <c r="CJ241" s="2">
        <v>0</v>
      </c>
      <c r="CK241" s="2">
        <v>0</v>
      </c>
      <c r="CL241" s="2">
        <v>0</v>
      </c>
    </row>
    <row r="242" spans="1:90" x14ac:dyDescent="0.25">
      <c r="A242" t="s">
        <v>98</v>
      </c>
      <c r="B242">
        <v>20308</v>
      </c>
      <c r="C242" t="s">
        <v>215</v>
      </c>
      <c r="D242">
        <v>1</v>
      </c>
      <c r="E242">
        <v>11</v>
      </c>
      <c r="F242">
        <v>16238</v>
      </c>
      <c r="G242">
        <v>35016238</v>
      </c>
      <c r="H242" t="s">
        <v>1197</v>
      </c>
      <c r="I242">
        <v>669</v>
      </c>
      <c r="J242" t="s">
        <v>215</v>
      </c>
      <c r="K242" t="s">
        <v>423</v>
      </c>
      <c r="L242">
        <v>1</v>
      </c>
      <c r="M242" t="s">
        <v>215</v>
      </c>
      <c r="N242">
        <v>18040810</v>
      </c>
      <c r="O242" t="s">
        <v>92</v>
      </c>
      <c r="P242" t="s">
        <v>712</v>
      </c>
      <c r="Q242">
        <v>340</v>
      </c>
      <c r="R242">
        <v>15</v>
      </c>
      <c r="S242">
        <v>32219677</v>
      </c>
      <c r="T242">
        <v>32231763</v>
      </c>
      <c r="U242" t="s">
        <v>1198</v>
      </c>
      <c r="V242">
        <v>1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197</v>
      </c>
      <c r="AI242" s="2">
        <v>194</v>
      </c>
      <c r="AJ242" s="2">
        <v>194</v>
      </c>
      <c r="AK242" s="2">
        <v>0</v>
      </c>
      <c r="AL242" s="2">
        <v>0</v>
      </c>
      <c r="AM242" s="2">
        <v>1461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  <c r="BO242" s="2">
        <v>0</v>
      </c>
      <c r="BP242" s="2">
        <v>5</v>
      </c>
      <c r="BQ242" s="2">
        <v>5</v>
      </c>
      <c r="BR242" s="2">
        <v>6</v>
      </c>
      <c r="BS242" s="2">
        <v>0</v>
      </c>
      <c r="BT242" s="2">
        <v>0</v>
      </c>
      <c r="BU242" s="2">
        <v>82</v>
      </c>
      <c r="BV242" s="2">
        <v>0</v>
      </c>
      <c r="BW242" s="2">
        <v>0</v>
      </c>
      <c r="BX242" s="2">
        <v>0</v>
      </c>
      <c r="BY242" s="2">
        <v>0</v>
      </c>
      <c r="BZ242" s="2">
        <v>0</v>
      </c>
      <c r="CA242" s="2">
        <v>0</v>
      </c>
      <c r="CB242" s="2">
        <v>0</v>
      </c>
      <c r="CC242" s="2">
        <v>0</v>
      </c>
      <c r="CD242" s="2">
        <v>0</v>
      </c>
      <c r="CE242" s="2">
        <v>0</v>
      </c>
      <c r="CF242" s="2">
        <v>0</v>
      </c>
      <c r="CG242" s="2">
        <v>0</v>
      </c>
      <c r="CH242" s="2">
        <v>0</v>
      </c>
      <c r="CI242" s="2">
        <v>0</v>
      </c>
      <c r="CJ242" s="2">
        <v>0</v>
      </c>
      <c r="CK242" s="2">
        <v>0</v>
      </c>
      <c r="CL242" s="2">
        <v>0</v>
      </c>
    </row>
    <row r="243" spans="1:90" x14ac:dyDescent="0.25">
      <c r="A243" t="s">
        <v>98</v>
      </c>
      <c r="B243">
        <v>20308</v>
      </c>
      <c r="C243" t="s">
        <v>215</v>
      </c>
      <c r="D243">
        <v>1</v>
      </c>
      <c r="E243">
        <v>11</v>
      </c>
      <c r="F243">
        <v>16354</v>
      </c>
      <c r="G243">
        <v>35016354</v>
      </c>
      <c r="H243" t="s">
        <v>918</v>
      </c>
      <c r="I243">
        <v>669</v>
      </c>
      <c r="J243" t="s">
        <v>215</v>
      </c>
      <c r="K243" t="s">
        <v>416</v>
      </c>
      <c r="L243">
        <v>1</v>
      </c>
      <c r="M243" t="s">
        <v>215</v>
      </c>
      <c r="N243">
        <v>18030005</v>
      </c>
      <c r="O243" t="s">
        <v>101</v>
      </c>
      <c r="P243" t="s">
        <v>919</v>
      </c>
      <c r="Q243">
        <v>190</v>
      </c>
      <c r="R243">
        <v>15</v>
      </c>
      <c r="S243">
        <v>32315901</v>
      </c>
      <c r="T243">
        <v>32331314</v>
      </c>
      <c r="U243" t="s">
        <v>920</v>
      </c>
      <c r="V243">
        <v>1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192</v>
      </c>
      <c r="AI243" s="2">
        <v>188</v>
      </c>
      <c r="AJ243" s="2">
        <v>182</v>
      </c>
      <c r="AK243" s="2">
        <v>0</v>
      </c>
      <c r="AL243" s="2">
        <v>0</v>
      </c>
      <c r="AM243" s="2">
        <v>1276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>
        <v>0</v>
      </c>
      <c r="BM243" s="2">
        <v>0</v>
      </c>
      <c r="BN243" s="2">
        <v>0</v>
      </c>
      <c r="BO243" s="2">
        <v>0</v>
      </c>
      <c r="BP243" s="2">
        <v>5</v>
      </c>
      <c r="BQ243" s="2">
        <v>6</v>
      </c>
      <c r="BR243" s="2">
        <v>5</v>
      </c>
      <c r="BS243" s="2">
        <v>0</v>
      </c>
      <c r="BT243" s="2">
        <v>0</v>
      </c>
      <c r="BU243" s="2">
        <v>65</v>
      </c>
      <c r="BV243" s="2">
        <v>0</v>
      </c>
      <c r="BW243" s="2">
        <v>0</v>
      </c>
      <c r="BX243" s="2">
        <v>0</v>
      </c>
      <c r="BY243" s="2">
        <v>0</v>
      </c>
      <c r="BZ243" s="2">
        <v>0</v>
      </c>
      <c r="CA243" s="2">
        <v>0</v>
      </c>
      <c r="CB243" s="2">
        <v>0</v>
      </c>
      <c r="CC243" s="2">
        <v>0</v>
      </c>
      <c r="CD243" s="2">
        <v>0</v>
      </c>
      <c r="CE243" s="2">
        <v>0</v>
      </c>
      <c r="CF243" s="2">
        <v>0</v>
      </c>
      <c r="CG243" s="2">
        <v>0</v>
      </c>
      <c r="CH243" s="2">
        <v>0</v>
      </c>
      <c r="CI243" s="2">
        <v>0</v>
      </c>
      <c r="CJ243" s="2">
        <v>0</v>
      </c>
      <c r="CK243" s="2">
        <v>0</v>
      </c>
      <c r="CL243" s="2">
        <v>0</v>
      </c>
    </row>
    <row r="244" spans="1:90" x14ac:dyDescent="0.25">
      <c r="A244" t="s">
        <v>98</v>
      </c>
      <c r="B244">
        <v>10317</v>
      </c>
      <c r="C244" t="s">
        <v>117</v>
      </c>
      <c r="D244">
        <v>1</v>
      </c>
      <c r="E244">
        <v>11</v>
      </c>
      <c r="F244">
        <v>440620</v>
      </c>
      <c r="G244">
        <v>35440620</v>
      </c>
      <c r="H244" t="s">
        <v>739</v>
      </c>
      <c r="I244">
        <v>100</v>
      </c>
      <c r="J244" t="s">
        <v>108</v>
      </c>
      <c r="K244" t="s">
        <v>395</v>
      </c>
      <c r="L244">
        <v>83</v>
      </c>
      <c r="M244" t="s">
        <v>355</v>
      </c>
      <c r="N244">
        <v>5712040</v>
      </c>
      <c r="O244" t="s">
        <v>92</v>
      </c>
      <c r="P244" t="s">
        <v>396</v>
      </c>
      <c r="Q244" t="s">
        <v>114</v>
      </c>
      <c r="R244">
        <v>11</v>
      </c>
      <c r="S244">
        <v>35014994</v>
      </c>
      <c r="T244">
        <v>35077491</v>
      </c>
      <c r="U244" t="s">
        <v>740</v>
      </c>
      <c r="V244">
        <v>1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77</v>
      </c>
      <c r="AI244" s="2">
        <v>69</v>
      </c>
      <c r="AJ244" s="2">
        <v>69</v>
      </c>
      <c r="AK244" s="2">
        <v>0</v>
      </c>
      <c r="AL244" s="2">
        <v>0</v>
      </c>
      <c r="AM244" s="2">
        <v>265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40</v>
      </c>
      <c r="BB244" s="2">
        <v>0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  <c r="BO244" s="2">
        <v>0</v>
      </c>
      <c r="BP244" s="2">
        <v>2</v>
      </c>
      <c r="BQ244" s="2">
        <v>2</v>
      </c>
      <c r="BR244" s="2">
        <v>2</v>
      </c>
      <c r="BS244" s="2">
        <v>0</v>
      </c>
      <c r="BT244" s="2">
        <v>0</v>
      </c>
      <c r="BU244" s="2">
        <v>19</v>
      </c>
      <c r="BV244" s="2">
        <v>0</v>
      </c>
      <c r="BW244" s="2">
        <v>0</v>
      </c>
      <c r="BX244" s="2">
        <v>0</v>
      </c>
      <c r="BY244" s="2">
        <v>0</v>
      </c>
      <c r="BZ244" s="2">
        <v>0</v>
      </c>
      <c r="CA244" s="2">
        <v>0</v>
      </c>
      <c r="CB244" s="2">
        <v>0</v>
      </c>
      <c r="CC244" s="2">
        <v>0</v>
      </c>
      <c r="CD244" s="2">
        <v>0</v>
      </c>
      <c r="CE244" s="2">
        <v>0</v>
      </c>
      <c r="CF244" s="2">
        <v>0</v>
      </c>
      <c r="CG244" s="2">
        <v>0</v>
      </c>
      <c r="CH244" s="2">
        <v>0</v>
      </c>
      <c r="CI244" s="2">
        <v>2</v>
      </c>
      <c r="CJ244" s="2">
        <v>0</v>
      </c>
      <c r="CK244" s="2">
        <v>0</v>
      </c>
      <c r="CL244" s="2">
        <v>0</v>
      </c>
    </row>
    <row r="245" spans="1:90" x14ac:dyDescent="0.25">
      <c r="A245" t="s">
        <v>98</v>
      </c>
      <c r="B245">
        <v>10314</v>
      </c>
      <c r="C245" t="s">
        <v>156</v>
      </c>
      <c r="D245">
        <v>1</v>
      </c>
      <c r="E245">
        <v>11</v>
      </c>
      <c r="F245">
        <v>438424</v>
      </c>
      <c r="G245">
        <v>35438424</v>
      </c>
      <c r="H245" t="s">
        <v>1095</v>
      </c>
      <c r="I245">
        <v>100</v>
      </c>
      <c r="J245" t="s">
        <v>108</v>
      </c>
      <c r="K245" t="s">
        <v>551</v>
      </c>
      <c r="L245">
        <v>43</v>
      </c>
      <c r="M245" t="s">
        <v>157</v>
      </c>
      <c r="N245">
        <v>4919000</v>
      </c>
      <c r="P245" t="s">
        <v>1096</v>
      </c>
      <c r="Q245">
        <v>1695</v>
      </c>
      <c r="R245">
        <v>11</v>
      </c>
      <c r="S245">
        <v>58330943</v>
      </c>
      <c r="U245" t="s">
        <v>1272</v>
      </c>
      <c r="V245">
        <v>1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160</v>
      </c>
      <c r="AI245" s="2">
        <v>157</v>
      </c>
      <c r="AJ245" s="2">
        <v>152</v>
      </c>
      <c r="AK245" s="2">
        <v>0</v>
      </c>
      <c r="AL245" s="2">
        <v>0</v>
      </c>
      <c r="AM245" s="2">
        <v>443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0</v>
      </c>
      <c r="BN245" s="2">
        <v>0</v>
      </c>
      <c r="BO245" s="2">
        <v>0</v>
      </c>
      <c r="BP245" s="2">
        <v>5</v>
      </c>
      <c r="BQ245" s="2">
        <v>4</v>
      </c>
      <c r="BR245" s="2">
        <v>5</v>
      </c>
      <c r="BS245" s="2">
        <v>0</v>
      </c>
      <c r="BT245" s="2">
        <v>0</v>
      </c>
      <c r="BU245" s="2">
        <v>24</v>
      </c>
      <c r="BV245" s="2">
        <v>0</v>
      </c>
      <c r="BW245" s="2">
        <v>0</v>
      </c>
      <c r="BX245" s="2">
        <v>0</v>
      </c>
      <c r="BY245" s="2">
        <v>0</v>
      </c>
      <c r="BZ245" s="2">
        <v>0</v>
      </c>
      <c r="CA245" s="2">
        <v>0</v>
      </c>
      <c r="CB245" s="2">
        <v>0</v>
      </c>
      <c r="CC245" s="2">
        <v>0</v>
      </c>
      <c r="CD245" s="2">
        <v>0</v>
      </c>
      <c r="CE245" s="2">
        <v>0</v>
      </c>
      <c r="CF245" s="2">
        <v>0</v>
      </c>
      <c r="CG245" s="2">
        <v>0</v>
      </c>
      <c r="CH245" s="2">
        <v>0</v>
      </c>
      <c r="CI245" s="2">
        <v>0</v>
      </c>
      <c r="CJ245" s="2">
        <v>0</v>
      </c>
      <c r="CK245" s="2">
        <v>0</v>
      </c>
      <c r="CL245" s="2">
        <v>0</v>
      </c>
    </row>
    <row r="246" spans="1:90" x14ac:dyDescent="0.25">
      <c r="A246" t="s">
        <v>98</v>
      </c>
      <c r="B246">
        <v>10314</v>
      </c>
      <c r="C246" t="s">
        <v>156</v>
      </c>
      <c r="D246">
        <v>1</v>
      </c>
      <c r="E246">
        <v>11</v>
      </c>
      <c r="F246">
        <v>428929</v>
      </c>
      <c r="G246">
        <v>35428929</v>
      </c>
      <c r="H246" t="s">
        <v>974</v>
      </c>
      <c r="I246">
        <v>100</v>
      </c>
      <c r="J246" t="s">
        <v>108</v>
      </c>
      <c r="K246" t="s">
        <v>296</v>
      </c>
      <c r="L246">
        <v>46</v>
      </c>
      <c r="M246" t="s">
        <v>284</v>
      </c>
      <c r="N246">
        <v>4754010</v>
      </c>
      <c r="O246" t="s">
        <v>101</v>
      </c>
      <c r="P246" t="s">
        <v>975</v>
      </c>
      <c r="Q246" t="s">
        <v>976</v>
      </c>
      <c r="R246">
        <v>11</v>
      </c>
      <c r="S246">
        <v>55210636</v>
      </c>
      <c r="T246">
        <v>55247101</v>
      </c>
      <c r="U246" t="s">
        <v>977</v>
      </c>
      <c r="V246">
        <v>1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120</v>
      </c>
      <c r="AI246" s="2">
        <v>98</v>
      </c>
      <c r="AJ246" s="2">
        <v>61</v>
      </c>
      <c r="AK246" s="2">
        <v>0</v>
      </c>
      <c r="AL246" s="2">
        <v>0</v>
      </c>
      <c r="AM246" s="2">
        <v>572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>
        <v>0</v>
      </c>
      <c r="BM246" s="2">
        <v>0</v>
      </c>
      <c r="BN246" s="2">
        <v>0</v>
      </c>
      <c r="BO246" s="2">
        <v>0</v>
      </c>
      <c r="BP246" s="2">
        <v>4</v>
      </c>
      <c r="BQ246" s="2">
        <v>4</v>
      </c>
      <c r="BR246" s="2">
        <v>2</v>
      </c>
      <c r="BS246" s="2">
        <v>0</v>
      </c>
      <c r="BT246" s="2">
        <v>0</v>
      </c>
      <c r="BU246" s="2">
        <v>34</v>
      </c>
      <c r="BV246" s="2">
        <v>0</v>
      </c>
      <c r="BW246" s="2">
        <v>0</v>
      </c>
      <c r="BX246" s="2">
        <v>0</v>
      </c>
      <c r="BY246" s="2">
        <v>0</v>
      </c>
      <c r="BZ246" s="2">
        <v>0</v>
      </c>
      <c r="CA246" s="2">
        <v>0</v>
      </c>
      <c r="CB246" s="2">
        <v>0</v>
      </c>
      <c r="CC246" s="2">
        <v>0</v>
      </c>
      <c r="CD246" s="2">
        <v>0</v>
      </c>
      <c r="CE246" s="2">
        <v>0</v>
      </c>
      <c r="CF246" s="2">
        <v>0</v>
      </c>
      <c r="CG246" s="2">
        <v>0</v>
      </c>
      <c r="CH246" s="2">
        <v>0</v>
      </c>
      <c r="CI246" s="2">
        <v>0</v>
      </c>
      <c r="CJ246" s="2">
        <v>0</v>
      </c>
      <c r="CK246" s="2">
        <v>0</v>
      </c>
      <c r="CL246" s="2">
        <v>0</v>
      </c>
    </row>
    <row r="247" spans="1:90" x14ac:dyDescent="0.25">
      <c r="A247" t="s">
        <v>98</v>
      </c>
      <c r="B247">
        <v>10314</v>
      </c>
      <c r="C247" t="s">
        <v>156</v>
      </c>
      <c r="D247">
        <v>1</v>
      </c>
      <c r="E247">
        <v>11</v>
      </c>
      <c r="F247">
        <v>290701</v>
      </c>
      <c r="G247">
        <v>35290701</v>
      </c>
      <c r="H247" t="s">
        <v>1248</v>
      </c>
      <c r="I247">
        <v>100</v>
      </c>
      <c r="J247" t="s">
        <v>108</v>
      </c>
      <c r="K247" t="s">
        <v>416</v>
      </c>
      <c r="L247">
        <v>46</v>
      </c>
      <c r="M247" t="s">
        <v>284</v>
      </c>
      <c r="N247">
        <v>5818270</v>
      </c>
      <c r="O247" t="s">
        <v>92</v>
      </c>
      <c r="P247" t="s">
        <v>846</v>
      </c>
      <c r="Q247">
        <v>322</v>
      </c>
      <c r="R247">
        <v>11</v>
      </c>
      <c r="S247">
        <v>56613562</v>
      </c>
      <c r="T247">
        <v>58519315</v>
      </c>
      <c r="U247" t="s">
        <v>1249</v>
      </c>
      <c r="V247">
        <v>1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150</v>
      </c>
      <c r="AI247" s="2">
        <v>144</v>
      </c>
      <c r="AJ247" s="2">
        <v>150</v>
      </c>
      <c r="AK247" s="2">
        <v>0</v>
      </c>
      <c r="AL247" s="2">
        <v>0</v>
      </c>
      <c r="AM247" s="2">
        <v>1545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  <c r="BO247" s="2">
        <v>0</v>
      </c>
      <c r="BP247" s="2">
        <v>4</v>
      </c>
      <c r="BQ247" s="2">
        <v>6</v>
      </c>
      <c r="BR247" s="2">
        <v>5</v>
      </c>
      <c r="BS247" s="2">
        <v>0</v>
      </c>
      <c r="BT247" s="2">
        <v>0</v>
      </c>
      <c r="BU247" s="2">
        <v>103</v>
      </c>
      <c r="BV247" s="2">
        <v>0</v>
      </c>
      <c r="BW247" s="2">
        <v>0</v>
      </c>
      <c r="BX247" s="2">
        <v>0</v>
      </c>
      <c r="BY247" s="2">
        <v>0</v>
      </c>
      <c r="BZ247" s="2">
        <v>0</v>
      </c>
      <c r="CA247" s="2">
        <v>0</v>
      </c>
      <c r="CB247" s="2">
        <v>0</v>
      </c>
      <c r="CC247" s="2">
        <v>0</v>
      </c>
      <c r="CD247" s="2">
        <v>0</v>
      </c>
      <c r="CE247" s="2">
        <v>0</v>
      </c>
      <c r="CF247" s="2">
        <v>0</v>
      </c>
      <c r="CG247" s="2">
        <v>0</v>
      </c>
      <c r="CH247" s="2">
        <v>0</v>
      </c>
      <c r="CI247" s="2">
        <v>0</v>
      </c>
      <c r="CJ247" s="2">
        <v>0</v>
      </c>
      <c r="CK247" s="2">
        <v>0</v>
      </c>
      <c r="CL247" s="2">
        <v>0</v>
      </c>
    </row>
    <row r="248" spans="1:90" x14ac:dyDescent="0.25">
      <c r="A248" t="s">
        <v>98</v>
      </c>
      <c r="B248">
        <v>10318</v>
      </c>
      <c r="C248" t="s">
        <v>183</v>
      </c>
      <c r="D248">
        <v>1</v>
      </c>
      <c r="E248">
        <v>11</v>
      </c>
      <c r="F248">
        <v>446695</v>
      </c>
      <c r="G248">
        <v>35446695</v>
      </c>
      <c r="H248" t="s">
        <v>1172</v>
      </c>
      <c r="I248">
        <v>100</v>
      </c>
      <c r="J248" t="s">
        <v>108</v>
      </c>
      <c r="K248" t="s">
        <v>193</v>
      </c>
      <c r="L248">
        <v>23</v>
      </c>
      <c r="M248" t="s">
        <v>184</v>
      </c>
      <c r="N248">
        <v>4815240</v>
      </c>
      <c r="O248" t="s">
        <v>101</v>
      </c>
      <c r="P248" t="s">
        <v>1173</v>
      </c>
      <c r="Q248" t="s">
        <v>114</v>
      </c>
      <c r="R248">
        <v>11</v>
      </c>
      <c r="S248">
        <v>56673971</v>
      </c>
      <c r="T248">
        <v>56673973</v>
      </c>
      <c r="U248" t="s">
        <v>1174</v>
      </c>
      <c r="V248">
        <v>1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114</v>
      </c>
      <c r="AI248" s="2">
        <v>114</v>
      </c>
      <c r="AJ248" s="2">
        <v>112</v>
      </c>
      <c r="AK248" s="2">
        <v>0</v>
      </c>
      <c r="AL248" s="2">
        <v>0</v>
      </c>
      <c r="AM248" s="2">
        <v>448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  <c r="BO248" s="2">
        <v>0</v>
      </c>
      <c r="BP248" s="2">
        <v>3</v>
      </c>
      <c r="BQ248" s="2">
        <v>3</v>
      </c>
      <c r="BR248" s="2">
        <v>3</v>
      </c>
      <c r="BS248" s="2">
        <v>0</v>
      </c>
      <c r="BT248" s="2">
        <v>0</v>
      </c>
      <c r="BU248" s="2">
        <v>25</v>
      </c>
      <c r="BV248" s="2">
        <v>0</v>
      </c>
      <c r="BW248" s="2">
        <v>0</v>
      </c>
      <c r="BX248" s="2">
        <v>0</v>
      </c>
      <c r="BY248" s="2">
        <v>0</v>
      </c>
      <c r="BZ248" s="2">
        <v>0</v>
      </c>
      <c r="CA248" s="2">
        <v>0</v>
      </c>
      <c r="CB248" s="2">
        <v>0</v>
      </c>
      <c r="CC248" s="2">
        <v>0</v>
      </c>
      <c r="CD248" s="2">
        <v>0</v>
      </c>
      <c r="CE248" s="2">
        <v>0</v>
      </c>
      <c r="CF248" s="2">
        <v>0</v>
      </c>
      <c r="CG248" s="2">
        <v>0</v>
      </c>
      <c r="CH248" s="2">
        <v>0</v>
      </c>
      <c r="CI248" s="2">
        <v>0</v>
      </c>
      <c r="CJ248" s="2">
        <v>0</v>
      </c>
      <c r="CK248" s="2">
        <v>0</v>
      </c>
      <c r="CL248" s="2">
        <v>0</v>
      </c>
    </row>
    <row r="249" spans="1:90" x14ac:dyDescent="0.25">
      <c r="A249" t="s">
        <v>98</v>
      </c>
      <c r="B249">
        <v>20415</v>
      </c>
      <c r="C249" t="s">
        <v>148</v>
      </c>
      <c r="D249">
        <v>1</v>
      </c>
      <c r="E249">
        <v>11</v>
      </c>
      <c r="F249">
        <v>925962</v>
      </c>
      <c r="G249">
        <v>35925962</v>
      </c>
      <c r="H249" t="s">
        <v>1163</v>
      </c>
      <c r="I249">
        <v>748</v>
      </c>
      <c r="J249" t="s">
        <v>149</v>
      </c>
      <c r="K249" t="s">
        <v>1164</v>
      </c>
      <c r="L249">
        <v>1</v>
      </c>
      <c r="M249" t="s">
        <v>149</v>
      </c>
      <c r="N249">
        <v>13184470</v>
      </c>
      <c r="O249" t="s">
        <v>92</v>
      </c>
      <c r="P249" t="s">
        <v>1114</v>
      </c>
      <c r="Q249">
        <v>750</v>
      </c>
      <c r="R249">
        <v>19</v>
      </c>
      <c r="S249">
        <v>38973727</v>
      </c>
      <c r="T249">
        <v>38975935</v>
      </c>
      <c r="U249" t="s">
        <v>1165</v>
      </c>
      <c r="V249">
        <v>1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200</v>
      </c>
      <c r="AI249" s="2">
        <v>159</v>
      </c>
      <c r="AJ249" s="2">
        <v>155</v>
      </c>
      <c r="AK249" s="2">
        <v>0</v>
      </c>
      <c r="AL249" s="2">
        <v>0</v>
      </c>
      <c r="AM249" s="2">
        <v>663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  <c r="BO249" s="2">
        <v>0</v>
      </c>
      <c r="BP249" s="2">
        <v>6</v>
      </c>
      <c r="BQ249" s="2">
        <v>5</v>
      </c>
      <c r="BR249" s="2">
        <v>4</v>
      </c>
      <c r="BS249" s="2">
        <v>0</v>
      </c>
      <c r="BT249" s="2">
        <v>0</v>
      </c>
      <c r="BU249" s="2">
        <v>38</v>
      </c>
      <c r="BV249" s="2">
        <v>0</v>
      </c>
      <c r="BW249" s="2">
        <v>0</v>
      </c>
      <c r="BX249" s="2">
        <v>0</v>
      </c>
      <c r="BY249" s="2">
        <v>0</v>
      </c>
      <c r="BZ249" s="2">
        <v>0</v>
      </c>
      <c r="CA249" s="2">
        <v>0</v>
      </c>
      <c r="CB249" s="2">
        <v>0</v>
      </c>
      <c r="CC249" s="2">
        <v>0</v>
      </c>
      <c r="CD249" s="2">
        <v>0</v>
      </c>
      <c r="CE249" s="2">
        <v>0</v>
      </c>
      <c r="CF249" s="2">
        <v>0</v>
      </c>
      <c r="CG249" s="2">
        <v>0</v>
      </c>
      <c r="CH249" s="2">
        <v>0</v>
      </c>
      <c r="CI249" s="2">
        <v>0</v>
      </c>
      <c r="CJ249" s="2">
        <v>0</v>
      </c>
      <c r="CK249" s="2">
        <v>0</v>
      </c>
      <c r="CL249" s="2">
        <v>0</v>
      </c>
    </row>
    <row r="250" spans="1:90" x14ac:dyDescent="0.25">
      <c r="A250" t="s">
        <v>98</v>
      </c>
      <c r="B250">
        <v>10502</v>
      </c>
      <c r="C250" t="s">
        <v>199</v>
      </c>
      <c r="D250">
        <v>1</v>
      </c>
      <c r="E250">
        <v>11</v>
      </c>
      <c r="F250">
        <v>364265</v>
      </c>
      <c r="G250">
        <v>35364265</v>
      </c>
      <c r="H250" t="s">
        <v>472</v>
      </c>
      <c r="I250">
        <v>305</v>
      </c>
      <c r="J250" t="s">
        <v>201</v>
      </c>
      <c r="K250" t="s">
        <v>473</v>
      </c>
      <c r="L250">
        <v>1</v>
      </c>
      <c r="M250" t="s">
        <v>201</v>
      </c>
      <c r="N250">
        <v>8526000</v>
      </c>
      <c r="O250" t="s">
        <v>101</v>
      </c>
      <c r="P250" t="s">
        <v>375</v>
      </c>
      <c r="Q250">
        <v>2000</v>
      </c>
      <c r="R250">
        <v>11</v>
      </c>
      <c r="S250">
        <v>46796145</v>
      </c>
      <c r="U250" t="s">
        <v>474</v>
      </c>
      <c r="V250">
        <v>1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118</v>
      </c>
      <c r="AI250" s="2">
        <v>119</v>
      </c>
      <c r="AJ250" s="2">
        <v>118</v>
      </c>
      <c r="AK250" s="2">
        <v>0</v>
      </c>
      <c r="AL250" s="2">
        <v>0</v>
      </c>
      <c r="AM250" s="2">
        <v>329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>
        <v>0</v>
      </c>
      <c r="BM250" s="2">
        <v>0</v>
      </c>
      <c r="BN250" s="2">
        <v>0</v>
      </c>
      <c r="BO250" s="2">
        <v>0</v>
      </c>
      <c r="BP250" s="2">
        <v>3</v>
      </c>
      <c r="BQ250" s="2">
        <v>4</v>
      </c>
      <c r="BR250" s="2">
        <v>3</v>
      </c>
      <c r="BS250" s="2">
        <v>0</v>
      </c>
      <c r="BT250" s="2">
        <v>0</v>
      </c>
      <c r="BU250" s="2">
        <v>18</v>
      </c>
      <c r="BV250" s="2">
        <v>0</v>
      </c>
      <c r="BW250" s="2">
        <v>0</v>
      </c>
      <c r="BX250" s="2">
        <v>0</v>
      </c>
      <c r="BY250" s="2">
        <v>0</v>
      </c>
      <c r="BZ250" s="2">
        <v>0</v>
      </c>
      <c r="CA250" s="2">
        <v>0</v>
      </c>
      <c r="CB250" s="2">
        <v>0</v>
      </c>
      <c r="CC250" s="2">
        <v>0</v>
      </c>
      <c r="CD250" s="2">
        <v>0</v>
      </c>
      <c r="CE250" s="2">
        <v>0</v>
      </c>
      <c r="CF250" s="2">
        <v>0</v>
      </c>
      <c r="CG250" s="2">
        <v>0</v>
      </c>
      <c r="CH250" s="2">
        <v>0</v>
      </c>
      <c r="CI250" s="2">
        <v>0</v>
      </c>
      <c r="CJ250" s="2">
        <v>0</v>
      </c>
      <c r="CK250" s="2">
        <v>0</v>
      </c>
      <c r="CL250" s="2">
        <v>0</v>
      </c>
    </row>
    <row r="251" spans="1:90" x14ac:dyDescent="0.25">
      <c r="A251" t="s">
        <v>98</v>
      </c>
      <c r="B251">
        <v>10502</v>
      </c>
      <c r="C251" t="s">
        <v>199</v>
      </c>
      <c r="D251">
        <v>1</v>
      </c>
      <c r="E251">
        <v>11</v>
      </c>
      <c r="F251">
        <v>406296</v>
      </c>
      <c r="G251">
        <v>35406296</v>
      </c>
      <c r="H251" t="s">
        <v>1212</v>
      </c>
      <c r="I251">
        <v>672</v>
      </c>
      <c r="J251" t="s">
        <v>199</v>
      </c>
      <c r="K251" t="s">
        <v>930</v>
      </c>
      <c r="L251">
        <v>1</v>
      </c>
      <c r="M251" t="s">
        <v>199</v>
      </c>
      <c r="N251">
        <v>8615110</v>
      </c>
      <c r="O251" t="s">
        <v>92</v>
      </c>
      <c r="P251" t="s">
        <v>1213</v>
      </c>
      <c r="Q251">
        <v>325</v>
      </c>
      <c r="R251">
        <v>11</v>
      </c>
      <c r="S251">
        <v>47473168</v>
      </c>
      <c r="T251">
        <v>47481732</v>
      </c>
      <c r="U251" t="s">
        <v>1214</v>
      </c>
      <c r="V251">
        <v>1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119</v>
      </c>
      <c r="AI251" s="2">
        <v>120</v>
      </c>
      <c r="AJ251" s="2">
        <v>117</v>
      </c>
      <c r="AK251" s="2">
        <v>0</v>
      </c>
      <c r="AL251" s="2">
        <v>0</v>
      </c>
      <c r="AM251" s="2">
        <v>503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  <c r="BO251" s="2">
        <v>0</v>
      </c>
      <c r="BP251" s="2">
        <v>3</v>
      </c>
      <c r="BQ251" s="2">
        <v>4</v>
      </c>
      <c r="BR251" s="2">
        <v>3</v>
      </c>
      <c r="BS251" s="2">
        <v>0</v>
      </c>
      <c r="BT251" s="2">
        <v>0</v>
      </c>
      <c r="BU251" s="2">
        <v>28</v>
      </c>
      <c r="BV251" s="2">
        <v>0</v>
      </c>
      <c r="BW251" s="2">
        <v>0</v>
      </c>
      <c r="BX251" s="2">
        <v>0</v>
      </c>
      <c r="BY251" s="2">
        <v>0</v>
      </c>
      <c r="BZ251" s="2">
        <v>0</v>
      </c>
      <c r="CA251" s="2">
        <v>0</v>
      </c>
      <c r="CB251" s="2">
        <v>0</v>
      </c>
      <c r="CC251" s="2">
        <v>0</v>
      </c>
      <c r="CD251" s="2">
        <v>0</v>
      </c>
      <c r="CE251" s="2">
        <v>0</v>
      </c>
      <c r="CF251" s="2">
        <v>0</v>
      </c>
      <c r="CG251" s="2">
        <v>0</v>
      </c>
      <c r="CH251" s="2">
        <v>0</v>
      </c>
      <c r="CI251" s="2">
        <v>0</v>
      </c>
      <c r="CJ251" s="2">
        <v>0</v>
      </c>
      <c r="CK251" s="2">
        <v>0</v>
      </c>
      <c r="CL251" s="2">
        <v>0</v>
      </c>
    </row>
    <row r="252" spans="1:90" x14ac:dyDescent="0.25">
      <c r="A252" t="s">
        <v>98</v>
      </c>
      <c r="B252">
        <v>10706</v>
      </c>
      <c r="C252" t="s">
        <v>177</v>
      </c>
      <c r="D252">
        <v>1</v>
      </c>
      <c r="E252">
        <v>11</v>
      </c>
      <c r="F252">
        <v>446993</v>
      </c>
      <c r="G252">
        <v>35446993</v>
      </c>
      <c r="H252" t="s">
        <v>986</v>
      </c>
      <c r="I252">
        <v>298</v>
      </c>
      <c r="J252" t="s">
        <v>178</v>
      </c>
      <c r="K252" t="s">
        <v>362</v>
      </c>
      <c r="L252">
        <v>1</v>
      </c>
      <c r="M252" t="s">
        <v>178</v>
      </c>
      <c r="N252">
        <v>6816000</v>
      </c>
      <c r="O252" t="s">
        <v>92</v>
      </c>
      <c r="P252" t="s">
        <v>987</v>
      </c>
      <c r="Q252">
        <v>529</v>
      </c>
      <c r="R252">
        <v>11</v>
      </c>
      <c r="S252">
        <v>47781168</v>
      </c>
      <c r="T252">
        <v>47781178</v>
      </c>
      <c r="U252" t="s">
        <v>988</v>
      </c>
      <c r="V252">
        <v>1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79</v>
      </c>
      <c r="AI252" s="2">
        <v>80</v>
      </c>
      <c r="AJ252" s="2">
        <v>81</v>
      </c>
      <c r="AK252" s="2">
        <v>0</v>
      </c>
      <c r="AL252" s="2">
        <v>0</v>
      </c>
      <c r="AM252" s="2">
        <v>713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  <c r="BO252" s="2">
        <v>0</v>
      </c>
      <c r="BP252" s="2">
        <v>3</v>
      </c>
      <c r="BQ252" s="2">
        <v>2</v>
      </c>
      <c r="BR252" s="2">
        <v>3</v>
      </c>
      <c r="BS252" s="2">
        <v>0</v>
      </c>
      <c r="BT252" s="2">
        <v>0</v>
      </c>
      <c r="BU252" s="2">
        <v>38</v>
      </c>
      <c r="BV252" s="2">
        <v>0</v>
      </c>
      <c r="BW252" s="2">
        <v>0</v>
      </c>
      <c r="BX252" s="2">
        <v>0</v>
      </c>
      <c r="BY252" s="2">
        <v>0</v>
      </c>
      <c r="BZ252" s="2">
        <v>0</v>
      </c>
      <c r="CA252" s="2">
        <v>0</v>
      </c>
      <c r="CB252" s="2">
        <v>0</v>
      </c>
      <c r="CC252" s="2">
        <v>0</v>
      </c>
      <c r="CD252" s="2">
        <v>0</v>
      </c>
      <c r="CE252" s="2">
        <v>0</v>
      </c>
      <c r="CF252" s="2">
        <v>0</v>
      </c>
      <c r="CG252" s="2">
        <v>0</v>
      </c>
      <c r="CH252" s="2">
        <v>0</v>
      </c>
      <c r="CI252" s="2">
        <v>0</v>
      </c>
      <c r="CJ252" s="2">
        <v>0</v>
      </c>
      <c r="CK252" s="2">
        <v>0</v>
      </c>
      <c r="CL252" s="2">
        <v>0</v>
      </c>
    </row>
    <row r="253" spans="1:90" x14ac:dyDescent="0.25">
      <c r="A253" t="s">
        <v>98</v>
      </c>
      <c r="B253">
        <v>20511</v>
      </c>
      <c r="C253" t="s">
        <v>217</v>
      </c>
      <c r="D253">
        <v>1</v>
      </c>
      <c r="E253">
        <v>11</v>
      </c>
      <c r="F253">
        <v>910892</v>
      </c>
      <c r="G253">
        <v>35910892</v>
      </c>
      <c r="H253" t="s">
        <v>1011</v>
      </c>
      <c r="I253">
        <v>684</v>
      </c>
      <c r="J253" t="s">
        <v>217</v>
      </c>
      <c r="K253" t="s">
        <v>397</v>
      </c>
      <c r="L253">
        <v>1</v>
      </c>
      <c r="M253" t="s">
        <v>217</v>
      </c>
      <c r="N253">
        <v>15900000</v>
      </c>
      <c r="O253" t="s">
        <v>136</v>
      </c>
      <c r="P253" t="s">
        <v>1012</v>
      </c>
      <c r="Q253">
        <v>51</v>
      </c>
      <c r="R253">
        <v>16</v>
      </c>
      <c r="S253">
        <v>32522530</v>
      </c>
      <c r="T253">
        <v>32525140</v>
      </c>
      <c r="U253" t="s">
        <v>1013</v>
      </c>
      <c r="V253">
        <v>1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154</v>
      </c>
      <c r="AI253" s="2">
        <v>147</v>
      </c>
      <c r="AJ253" s="2">
        <v>149</v>
      </c>
      <c r="AK253" s="2">
        <v>0</v>
      </c>
      <c r="AL253" s="2">
        <v>0</v>
      </c>
      <c r="AM253" s="2">
        <v>788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4</v>
      </c>
      <c r="BQ253" s="2">
        <v>4</v>
      </c>
      <c r="BR253" s="2">
        <v>4</v>
      </c>
      <c r="BS253" s="2">
        <v>0</v>
      </c>
      <c r="BT253" s="2">
        <v>0</v>
      </c>
      <c r="BU253" s="2">
        <v>47</v>
      </c>
      <c r="BV253" s="2">
        <v>0</v>
      </c>
      <c r="BW253" s="2">
        <v>0</v>
      </c>
      <c r="BX253" s="2">
        <v>0</v>
      </c>
      <c r="BY253" s="2">
        <v>0</v>
      </c>
      <c r="BZ253" s="2">
        <v>0</v>
      </c>
      <c r="CA253" s="2">
        <v>0</v>
      </c>
      <c r="CB253" s="2">
        <v>0</v>
      </c>
      <c r="CC253" s="2">
        <v>0</v>
      </c>
      <c r="CD253" s="2">
        <v>0</v>
      </c>
      <c r="CE253" s="2">
        <v>0</v>
      </c>
      <c r="CF253" s="2">
        <v>0</v>
      </c>
      <c r="CG253" s="2">
        <v>0</v>
      </c>
      <c r="CH253" s="2">
        <v>0</v>
      </c>
      <c r="CI253" s="2">
        <v>0</v>
      </c>
      <c r="CJ253" s="2">
        <v>0</v>
      </c>
      <c r="CK253" s="2">
        <v>0</v>
      </c>
      <c r="CL253" s="2">
        <v>0</v>
      </c>
    </row>
    <row r="254" spans="1:90" x14ac:dyDescent="0.25">
      <c r="A254" t="s">
        <v>98</v>
      </c>
      <c r="B254">
        <v>20511</v>
      </c>
      <c r="C254" t="s">
        <v>217</v>
      </c>
      <c r="D254">
        <v>1</v>
      </c>
      <c r="E254">
        <v>11</v>
      </c>
      <c r="F254">
        <v>337705</v>
      </c>
      <c r="G254">
        <v>35337705</v>
      </c>
      <c r="H254" t="s">
        <v>694</v>
      </c>
      <c r="I254">
        <v>344</v>
      </c>
      <c r="J254" t="s">
        <v>345</v>
      </c>
      <c r="K254" t="s">
        <v>91</v>
      </c>
      <c r="L254">
        <v>1</v>
      </c>
      <c r="M254" t="s">
        <v>345</v>
      </c>
      <c r="N254">
        <v>14940000</v>
      </c>
      <c r="O254" t="s">
        <v>92</v>
      </c>
      <c r="P254" t="s">
        <v>695</v>
      </c>
      <c r="Q254">
        <v>431</v>
      </c>
      <c r="R254">
        <v>16</v>
      </c>
      <c r="S254">
        <v>33426039</v>
      </c>
      <c r="U254" t="s">
        <v>696</v>
      </c>
      <c r="V254">
        <v>1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76</v>
      </c>
      <c r="AI254" s="2">
        <v>73</v>
      </c>
      <c r="AJ254" s="2">
        <v>31</v>
      </c>
      <c r="AK254" s="2">
        <v>0</v>
      </c>
      <c r="AL254" s="2">
        <v>0</v>
      </c>
      <c r="AM254" s="2">
        <v>290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2</v>
      </c>
      <c r="BQ254" s="2">
        <v>3</v>
      </c>
      <c r="BR254" s="2">
        <v>1</v>
      </c>
      <c r="BS254" s="2">
        <v>0</v>
      </c>
      <c r="BT254" s="2">
        <v>0</v>
      </c>
      <c r="BU254" s="2">
        <v>21</v>
      </c>
      <c r="BV254" s="2">
        <v>0</v>
      </c>
      <c r="BW254" s="2">
        <v>0</v>
      </c>
      <c r="BX254" s="2">
        <v>0</v>
      </c>
      <c r="BY254" s="2">
        <v>0</v>
      </c>
      <c r="BZ254" s="2">
        <v>0</v>
      </c>
      <c r="CA254" s="2">
        <v>0</v>
      </c>
      <c r="CB254" s="2">
        <v>0</v>
      </c>
      <c r="CC254" s="2">
        <v>0</v>
      </c>
      <c r="CD254" s="2">
        <v>0</v>
      </c>
      <c r="CE254" s="2">
        <v>0</v>
      </c>
      <c r="CF254" s="2">
        <v>0</v>
      </c>
      <c r="CG254" s="2">
        <v>0</v>
      </c>
      <c r="CH254" s="2">
        <v>0</v>
      </c>
      <c r="CI254" s="2">
        <v>0</v>
      </c>
      <c r="CJ254" s="2">
        <v>0</v>
      </c>
      <c r="CK254" s="2">
        <v>0</v>
      </c>
      <c r="CL254" s="2">
        <v>0</v>
      </c>
    </row>
    <row r="255" spans="1:90" x14ac:dyDescent="0.25">
      <c r="A255" t="s">
        <v>98</v>
      </c>
      <c r="B255">
        <v>20206</v>
      </c>
      <c r="C255" t="s">
        <v>189</v>
      </c>
      <c r="D255">
        <v>1</v>
      </c>
      <c r="E255">
        <v>11</v>
      </c>
      <c r="F255">
        <v>267685</v>
      </c>
      <c r="G255">
        <v>35267685</v>
      </c>
      <c r="H255" t="s">
        <v>978</v>
      </c>
      <c r="I255">
        <v>688</v>
      </c>
      <c r="J255" t="s">
        <v>189</v>
      </c>
      <c r="K255" t="s">
        <v>979</v>
      </c>
      <c r="L255">
        <v>1</v>
      </c>
      <c r="M255" t="s">
        <v>189</v>
      </c>
      <c r="N255">
        <v>12070790</v>
      </c>
      <c r="O255" t="s">
        <v>92</v>
      </c>
      <c r="P255" t="s">
        <v>980</v>
      </c>
      <c r="Q255">
        <v>350</v>
      </c>
      <c r="R255">
        <v>12</v>
      </c>
      <c r="S255">
        <v>36084632</v>
      </c>
      <c r="T255">
        <v>36722331</v>
      </c>
      <c r="U255" t="s">
        <v>981</v>
      </c>
      <c r="V255">
        <v>1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137</v>
      </c>
      <c r="AI255" s="2">
        <v>131</v>
      </c>
      <c r="AJ255" s="2">
        <v>89</v>
      </c>
      <c r="AK255" s="2">
        <v>0</v>
      </c>
      <c r="AL255" s="2">
        <v>0</v>
      </c>
      <c r="AM255" s="2">
        <v>390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4</v>
      </c>
      <c r="BQ255" s="2">
        <v>4</v>
      </c>
      <c r="BR255" s="2">
        <v>4</v>
      </c>
      <c r="BS255" s="2">
        <v>0</v>
      </c>
      <c r="BT255" s="2">
        <v>0</v>
      </c>
      <c r="BU255" s="2">
        <v>29</v>
      </c>
      <c r="BV255" s="2">
        <v>0</v>
      </c>
      <c r="BW255" s="2">
        <v>0</v>
      </c>
      <c r="BX255" s="2">
        <v>0</v>
      </c>
      <c r="BY255" s="2">
        <v>0</v>
      </c>
      <c r="BZ255" s="2">
        <v>0</v>
      </c>
      <c r="CA255" s="2">
        <v>0</v>
      </c>
      <c r="CB255" s="2">
        <v>0</v>
      </c>
      <c r="CC255" s="2">
        <v>0</v>
      </c>
      <c r="CD255" s="2">
        <v>0</v>
      </c>
      <c r="CE255" s="2">
        <v>0</v>
      </c>
      <c r="CF255" s="2">
        <v>0</v>
      </c>
      <c r="CG255" s="2">
        <v>0</v>
      </c>
      <c r="CH255" s="2">
        <v>0</v>
      </c>
      <c r="CI255" s="2">
        <v>0</v>
      </c>
      <c r="CJ255" s="2">
        <v>0</v>
      </c>
      <c r="CK255" s="2">
        <v>0</v>
      </c>
      <c r="CL255" s="2">
        <v>0</v>
      </c>
    </row>
    <row r="256" spans="1:90" x14ac:dyDescent="0.25">
      <c r="A256" t="s">
        <v>98</v>
      </c>
      <c r="B256">
        <v>20206</v>
      </c>
      <c r="C256" t="s">
        <v>189</v>
      </c>
      <c r="D256">
        <v>1</v>
      </c>
      <c r="E256">
        <v>11</v>
      </c>
      <c r="F256">
        <v>14308</v>
      </c>
      <c r="G256">
        <v>35014308</v>
      </c>
      <c r="H256" t="s">
        <v>943</v>
      </c>
      <c r="I256">
        <v>234</v>
      </c>
      <c r="J256" t="s">
        <v>190</v>
      </c>
      <c r="K256" t="s">
        <v>455</v>
      </c>
      <c r="L256">
        <v>1</v>
      </c>
      <c r="M256" t="s">
        <v>190</v>
      </c>
      <c r="N256">
        <v>12281050</v>
      </c>
      <c r="O256" t="s">
        <v>92</v>
      </c>
      <c r="P256" t="s">
        <v>471</v>
      </c>
      <c r="Q256">
        <v>253</v>
      </c>
      <c r="R256">
        <v>12</v>
      </c>
      <c r="S256">
        <v>36535882</v>
      </c>
      <c r="T256">
        <v>36551802</v>
      </c>
      <c r="U256" t="s">
        <v>944</v>
      </c>
      <c r="V256">
        <v>1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118</v>
      </c>
      <c r="AI256" s="2">
        <v>111</v>
      </c>
      <c r="AJ256" s="2">
        <v>67</v>
      </c>
      <c r="AK256" s="2">
        <v>0</v>
      </c>
      <c r="AL256" s="2">
        <v>0</v>
      </c>
      <c r="AM256" s="2">
        <v>407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3</v>
      </c>
      <c r="BQ256" s="2">
        <v>3</v>
      </c>
      <c r="BR256" s="2">
        <v>3</v>
      </c>
      <c r="BS256" s="2">
        <v>0</v>
      </c>
      <c r="BT256" s="2">
        <v>0</v>
      </c>
      <c r="BU256" s="2">
        <v>27</v>
      </c>
      <c r="BV256" s="2">
        <v>0</v>
      </c>
      <c r="BW256" s="2">
        <v>0</v>
      </c>
      <c r="BX256" s="2">
        <v>0</v>
      </c>
      <c r="BY256" s="2">
        <v>0</v>
      </c>
      <c r="BZ256" s="2">
        <v>0</v>
      </c>
      <c r="CA256" s="2">
        <v>0</v>
      </c>
      <c r="CB256" s="2">
        <v>0</v>
      </c>
      <c r="CC256" s="2">
        <v>0</v>
      </c>
      <c r="CD256" s="2">
        <v>0</v>
      </c>
      <c r="CE256" s="2">
        <v>0</v>
      </c>
      <c r="CF256" s="2">
        <v>0</v>
      </c>
      <c r="CG256" s="2">
        <v>0</v>
      </c>
      <c r="CH256" s="2">
        <v>0</v>
      </c>
      <c r="CI256" s="2">
        <v>0</v>
      </c>
      <c r="CJ256" s="2">
        <v>0</v>
      </c>
      <c r="CK256" s="2">
        <v>0</v>
      </c>
      <c r="CL256" s="2">
        <v>0</v>
      </c>
    </row>
    <row r="257" spans="1:90" x14ac:dyDescent="0.25">
      <c r="A257" t="s">
        <v>98</v>
      </c>
      <c r="B257">
        <v>21006</v>
      </c>
      <c r="C257" t="s">
        <v>231</v>
      </c>
      <c r="D257">
        <v>1</v>
      </c>
      <c r="E257">
        <v>11</v>
      </c>
      <c r="F257">
        <v>290658</v>
      </c>
      <c r="G257">
        <v>35290658</v>
      </c>
      <c r="H257" t="s">
        <v>923</v>
      </c>
      <c r="I257">
        <v>697</v>
      </c>
      <c r="J257" t="s">
        <v>231</v>
      </c>
      <c r="K257" t="s">
        <v>464</v>
      </c>
      <c r="L257">
        <v>1</v>
      </c>
      <c r="M257" t="s">
        <v>231</v>
      </c>
      <c r="N257">
        <v>17605440</v>
      </c>
      <c r="O257" t="s">
        <v>92</v>
      </c>
      <c r="P257" t="s">
        <v>924</v>
      </c>
      <c r="Q257">
        <v>215</v>
      </c>
      <c r="R257">
        <v>14</v>
      </c>
      <c r="S257">
        <v>34881180</v>
      </c>
      <c r="T257">
        <v>34915393</v>
      </c>
      <c r="U257" t="s">
        <v>925</v>
      </c>
      <c r="V257">
        <v>1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156</v>
      </c>
      <c r="AI257" s="2">
        <v>157</v>
      </c>
      <c r="AJ257" s="2">
        <v>155</v>
      </c>
      <c r="AK257" s="2">
        <v>0</v>
      </c>
      <c r="AL257" s="2">
        <v>0</v>
      </c>
      <c r="AM257" s="2">
        <v>632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5</v>
      </c>
      <c r="BQ257" s="2">
        <v>4</v>
      </c>
      <c r="BR257" s="2">
        <v>4</v>
      </c>
      <c r="BS257" s="2">
        <v>0</v>
      </c>
      <c r="BT257" s="2">
        <v>0</v>
      </c>
      <c r="BU257" s="2">
        <v>37</v>
      </c>
      <c r="BV257" s="2">
        <v>0</v>
      </c>
      <c r="BW257" s="2">
        <v>0</v>
      </c>
      <c r="BX257" s="2">
        <v>0</v>
      </c>
      <c r="BY257" s="2">
        <v>0</v>
      </c>
      <c r="BZ257" s="2">
        <v>0</v>
      </c>
      <c r="CA257" s="2">
        <v>0</v>
      </c>
      <c r="CB257" s="2">
        <v>0</v>
      </c>
      <c r="CC257" s="2">
        <v>0</v>
      </c>
      <c r="CD257" s="2">
        <v>0</v>
      </c>
      <c r="CE257" s="2">
        <v>0</v>
      </c>
      <c r="CF257" s="2">
        <v>0</v>
      </c>
      <c r="CG257" s="2">
        <v>0</v>
      </c>
      <c r="CH257" s="2">
        <v>0</v>
      </c>
      <c r="CI257" s="2">
        <v>0</v>
      </c>
      <c r="CJ257" s="2">
        <v>0</v>
      </c>
      <c r="CK257" s="2">
        <v>0</v>
      </c>
      <c r="CL257" s="2">
        <v>0</v>
      </c>
    </row>
    <row r="258" spans="1:90" x14ac:dyDescent="0.25">
      <c r="A258" t="s">
        <v>98</v>
      </c>
      <c r="B258">
        <v>21006</v>
      </c>
      <c r="C258" t="s">
        <v>231</v>
      </c>
      <c r="D258">
        <v>1</v>
      </c>
      <c r="E258">
        <v>11</v>
      </c>
      <c r="F258">
        <v>32396</v>
      </c>
      <c r="G258">
        <v>35032396</v>
      </c>
      <c r="H258" t="s">
        <v>596</v>
      </c>
      <c r="I258">
        <v>570</v>
      </c>
      <c r="J258" t="s">
        <v>270</v>
      </c>
      <c r="K258" t="s">
        <v>264</v>
      </c>
      <c r="L258">
        <v>1</v>
      </c>
      <c r="M258" t="s">
        <v>270</v>
      </c>
      <c r="N258">
        <v>19600000</v>
      </c>
      <c r="O258" t="s">
        <v>92</v>
      </c>
      <c r="P258" t="s">
        <v>597</v>
      </c>
      <c r="Q258">
        <v>58</v>
      </c>
      <c r="R258">
        <v>18</v>
      </c>
      <c r="S258">
        <v>32651666</v>
      </c>
      <c r="T258">
        <v>32656429</v>
      </c>
      <c r="U258" t="s">
        <v>598</v>
      </c>
      <c r="V258">
        <v>1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120</v>
      </c>
      <c r="AI258" s="2">
        <v>106</v>
      </c>
      <c r="AJ258" s="2">
        <v>134</v>
      </c>
      <c r="AK258" s="2">
        <v>0</v>
      </c>
      <c r="AL258" s="2">
        <v>0</v>
      </c>
      <c r="AM258" s="2">
        <v>164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4</v>
      </c>
      <c r="BQ258" s="2">
        <v>3</v>
      </c>
      <c r="BR258" s="2">
        <v>5</v>
      </c>
      <c r="BS258" s="2">
        <v>0</v>
      </c>
      <c r="BT258" s="2">
        <v>0</v>
      </c>
      <c r="BU258" s="2">
        <v>11</v>
      </c>
      <c r="BV258" s="2">
        <v>0</v>
      </c>
      <c r="BW258" s="2">
        <v>0</v>
      </c>
      <c r="BX258" s="2">
        <v>0</v>
      </c>
      <c r="BY258" s="2">
        <v>0</v>
      </c>
      <c r="BZ258" s="2">
        <v>0</v>
      </c>
      <c r="CA258" s="2">
        <v>0</v>
      </c>
      <c r="CB258" s="2">
        <v>0</v>
      </c>
      <c r="CC258" s="2">
        <v>0</v>
      </c>
      <c r="CD258" s="2">
        <v>0</v>
      </c>
      <c r="CE258" s="2">
        <v>0</v>
      </c>
      <c r="CF258" s="2">
        <v>0</v>
      </c>
      <c r="CG258" s="2">
        <v>0</v>
      </c>
      <c r="CH258" s="2">
        <v>0</v>
      </c>
      <c r="CI258" s="2">
        <v>0</v>
      </c>
      <c r="CJ258" s="2">
        <v>0</v>
      </c>
      <c r="CK258" s="2">
        <v>0</v>
      </c>
      <c r="CL258" s="2">
        <v>0</v>
      </c>
    </row>
    <row r="259" spans="1:90" x14ac:dyDescent="0.25">
      <c r="A259" t="s">
        <v>98</v>
      </c>
      <c r="B259">
        <v>21006</v>
      </c>
      <c r="C259" t="s">
        <v>231</v>
      </c>
      <c r="D259">
        <v>1</v>
      </c>
      <c r="E259">
        <v>11</v>
      </c>
      <c r="F259">
        <v>33352</v>
      </c>
      <c r="G259">
        <v>35033352</v>
      </c>
      <c r="H259" t="s">
        <v>752</v>
      </c>
      <c r="I259">
        <v>565</v>
      </c>
      <c r="J259" t="s">
        <v>514</v>
      </c>
      <c r="K259" t="s">
        <v>753</v>
      </c>
      <c r="L259">
        <v>1</v>
      </c>
      <c r="M259" t="s">
        <v>514</v>
      </c>
      <c r="N259">
        <v>19780000</v>
      </c>
      <c r="O259" t="s">
        <v>92</v>
      </c>
      <c r="P259" t="s">
        <v>754</v>
      </c>
      <c r="Q259" t="s">
        <v>388</v>
      </c>
      <c r="R259">
        <v>18</v>
      </c>
      <c r="S259">
        <v>33661001</v>
      </c>
      <c r="U259" t="s">
        <v>755</v>
      </c>
      <c r="V259">
        <v>2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70</v>
      </c>
      <c r="AI259" s="2">
        <v>68</v>
      </c>
      <c r="AJ259" s="2">
        <v>68</v>
      </c>
      <c r="AK259" s="2">
        <v>0</v>
      </c>
      <c r="AL259" s="2">
        <v>0</v>
      </c>
      <c r="AM259" s="2">
        <v>219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2</v>
      </c>
      <c r="BQ259" s="2">
        <v>2</v>
      </c>
      <c r="BR259" s="2">
        <v>2</v>
      </c>
      <c r="BS259" s="2">
        <v>0</v>
      </c>
      <c r="BT259" s="2">
        <v>0</v>
      </c>
      <c r="BU259" s="2">
        <v>16</v>
      </c>
      <c r="BV259" s="2">
        <v>0</v>
      </c>
      <c r="BW259" s="2">
        <v>0</v>
      </c>
      <c r="BX259" s="2">
        <v>0</v>
      </c>
      <c r="BY259" s="2">
        <v>0</v>
      </c>
      <c r="BZ259" s="2">
        <v>0</v>
      </c>
      <c r="CA259" s="2">
        <v>0</v>
      </c>
      <c r="CB259" s="2">
        <v>0</v>
      </c>
      <c r="CC259" s="2">
        <v>0</v>
      </c>
      <c r="CD259" s="2">
        <v>0</v>
      </c>
      <c r="CE259" s="2">
        <v>0</v>
      </c>
      <c r="CF259" s="2">
        <v>0</v>
      </c>
      <c r="CG259" s="2">
        <v>0</v>
      </c>
      <c r="CH259" s="2">
        <v>0</v>
      </c>
      <c r="CI259" s="2">
        <v>0</v>
      </c>
      <c r="CJ259" s="2">
        <v>0</v>
      </c>
      <c r="CK259" s="2">
        <v>0</v>
      </c>
      <c r="CL259" s="2">
        <v>0</v>
      </c>
    </row>
    <row r="260" spans="1:90" x14ac:dyDescent="0.25">
      <c r="A260" t="s">
        <v>98</v>
      </c>
      <c r="B260">
        <v>20310</v>
      </c>
      <c r="C260" t="s">
        <v>204</v>
      </c>
      <c r="D260">
        <v>1</v>
      </c>
      <c r="E260">
        <v>11</v>
      </c>
      <c r="F260">
        <v>405218</v>
      </c>
      <c r="G260">
        <v>35405218</v>
      </c>
      <c r="H260" t="s">
        <v>741</v>
      </c>
      <c r="I260">
        <v>717</v>
      </c>
      <c r="J260" t="s">
        <v>204</v>
      </c>
      <c r="K260" t="s">
        <v>641</v>
      </c>
      <c r="L260">
        <v>1</v>
      </c>
      <c r="M260" t="s">
        <v>204</v>
      </c>
      <c r="N260">
        <v>18115350</v>
      </c>
      <c r="O260" t="s">
        <v>92</v>
      </c>
      <c r="P260" t="s">
        <v>742</v>
      </c>
      <c r="Q260" t="s">
        <v>114</v>
      </c>
      <c r="R260">
        <v>15</v>
      </c>
      <c r="S260">
        <v>32423574</v>
      </c>
      <c r="T260">
        <v>32426636</v>
      </c>
      <c r="U260" t="s">
        <v>1281</v>
      </c>
      <c r="V260">
        <v>1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78</v>
      </c>
      <c r="AI260" s="2">
        <v>114</v>
      </c>
      <c r="AJ260" s="2">
        <v>75</v>
      </c>
      <c r="AK260" s="2">
        <v>0</v>
      </c>
      <c r="AL260" s="2">
        <v>0</v>
      </c>
      <c r="AM260" s="2">
        <v>443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2</v>
      </c>
      <c r="BQ260" s="2">
        <v>3</v>
      </c>
      <c r="BR260" s="2">
        <v>2</v>
      </c>
      <c r="BS260" s="2">
        <v>0</v>
      </c>
      <c r="BT260" s="2">
        <v>0</v>
      </c>
      <c r="BU260" s="2">
        <v>29</v>
      </c>
      <c r="BV260" s="2">
        <v>0</v>
      </c>
      <c r="BW260" s="2">
        <v>0</v>
      </c>
      <c r="BX260" s="2">
        <v>0</v>
      </c>
      <c r="BY260" s="2">
        <v>0</v>
      </c>
      <c r="BZ260" s="2">
        <v>0</v>
      </c>
      <c r="CA260" s="2">
        <v>0</v>
      </c>
      <c r="CB260" s="2">
        <v>0</v>
      </c>
      <c r="CC260" s="2">
        <v>0</v>
      </c>
      <c r="CD260" s="2">
        <v>0</v>
      </c>
      <c r="CE260" s="2">
        <v>0</v>
      </c>
      <c r="CF260" s="2">
        <v>0</v>
      </c>
      <c r="CG260" s="2">
        <v>0</v>
      </c>
      <c r="CH260" s="2">
        <v>0</v>
      </c>
      <c r="CI260" s="2">
        <v>0</v>
      </c>
      <c r="CJ260" s="2">
        <v>0</v>
      </c>
      <c r="CK260" s="2">
        <v>0</v>
      </c>
      <c r="CL260" s="2">
        <v>0</v>
      </c>
    </row>
    <row r="261" spans="1:90" x14ac:dyDescent="0.25">
      <c r="A261" t="s">
        <v>98</v>
      </c>
      <c r="B261">
        <v>20310</v>
      </c>
      <c r="C261" t="s">
        <v>204</v>
      </c>
      <c r="D261">
        <v>1</v>
      </c>
      <c r="E261">
        <v>11</v>
      </c>
      <c r="F261">
        <v>428917</v>
      </c>
      <c r="G261">
        <v>35428917</v>
      </c>
      <c r="H261" t="s">
        <v>721</v>
      </c>
      <c r="I261">
        <v>526</v>
      </c>
      <c r="J261" t="s">
        <v>314</v>
      </c>
      <c r="K261" t="s">
        <v>722</v>
      </c>
      <c r="L261">
        <v>1</v>
      </c>
      <c r="M261" t="s">
        <v>314</v>
      </c>
      <c r="N261">
        <v>18170000</v>
      </c>
      <c r="O261" t="s">
        <v>101</v>
      </c>
      <c r="P261" t="s">
        <v>723</v>
      </c>
      <c r="Q261">
        <v>50</v>
      </c>
      <c r="R261">
        <v>15</v>
      </c>
      <c r="S261">
        <v>32441367</v>
      </c>
      <c r="T261">
        <v>32444570</v>
      </c>
      <c r="U261" t="s">
        <v>724</v>
      </c>
      <c r="V261">
        <v>1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111</v>
      </c>
      <c r="AI261" s="2">
        <v>72</v>
      </c>
      <c r="AJ261" s="2">
        <v>100</v>
      </c>
      <c r="AK261" s="2">
        <v>0</v>
      </c>
      <c r="AL261" s="2">
        <v>0</v>
      </c>
      <c r="AM261" s="2">
        <v>75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4</v>
      </c>
      <c r="BQ261" s="2">
        <v>2</v>
      </c>
      <c r="BR261" s="2">
        <v>3</v>
      </c>
      <c r="BS261" s="2">
        <v>0</v>
      </c>
      <c r="BT261" s="2">
        <v>0</v>
      </c>
      <c r="BU261" s="2">
        <v>3</v>
      </c>
      <c r="BV261" s="2">
        <v>0</v>
      </c>
      <c r="BW261" s="2">
        <v>0</v>
      </c>
      <c r="BX261" s="2">
        <v>0</v>
      </c>
      <c r="BY261" s="2">
        <v>0</v>
      </c>
      <c r="BZ261" s="2">
        <v>0</v>
      </c>
      <c r="CA261" s="2">
        <v>0</v>
      </c>
      <c r="CB261" s="2">
        <v>0</v>
      </c>
      <c r="CC261" s="2">
        <v>0</v>
      </c>
      <c r="CD261" s="2">
        <v>0</v>
      </c>
      <c r="CE261" s="2">
        <v>0</v>
      </c>
      <c r="CF261" s="2">
        <v>0</v>
      </c>
      <c r="CG261" s="2">
        <v>0</v>
      </c>
      <c r="CH261" s="2">
        <v>0</v>
      </c>
      <c r="CI261" s="2">
        <v>0</v>
      </c>
      <c r="CJ261" s="2">
        <v>0</v>
      </c>
      <c r="CK261" s="2">
        <v>0</v>
      </c>
      <c r="CL261" s="2">
        <v>0</v>
      </c>
    </row>
    <row r="262" spans="1:90" x14ac:dyDescent="0.25">
      <c r="A262" t="s">
        <v>98</v>
      </c>
      <c r="B262">
        <v>20711</v>
      </c>
      <c r="C262" t="s">
        <v>326</v>
      </c>
      <c r="D262">
        <v>1</v>
      </c>
      <c r="E262">
        <v>11</v>
      </c>
      <c r="F262">
        <v>29087</v>
      </c>
      <c r="G262">
        <v>35029087</v>
      </c>
      <c r="H262" t="s">
        <v>852</v>
      </c>
      <c r="I262">
        <v>718</v>
      </c>
      <c r="J262" t="s">
        <v>326</v>
      </c>
      <c r="K262" t="s">
        <v>301</v>
      </c>
      <c r="L262">
        <v>1</v>
      </c>
      <c r="M262" t="s">
        <v>326</v>
      </c>
      <c r="N262">
        <v>15505971</v>
      </c>
      <c r="P262" t="s">
        <v>853</v>
      </c>
      <c r="Q262" t="s">
        <v>528</v>
      </c>
      <c r="R262">
        <v>17</v>
      </c>
      <c r="S262">
        <v>34050224</v>
      </c>
      <c r="T262">
        <v>34050261</v>
      </c>
      <c r="U262" t="s">
        <v>854</v>
      </c>
      <c r="V262">
        <v>2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152</v>
      </c>
      <c r="AI262" s="2">
        <v>132</v>
      </c>
      <c r="AJ262" s="2">
        <v>123</v>
      </c>
      <c r="AK262" s="2">
        <v>0</v>
      </c>
      <c r="AL262" s="2">
        <v>0</v>
      </c>
      <c r="AM262" s="2">
        <v>243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4</v>
      </c>
      <c r="BQ262" s="2">
        <v>4</v>
      </c>
      <c r="BR262" s="2">
        <v>5</v>
      </c>
      <c r="BS262" s="2">
        <v>0</v>
      </c>
      <c r="BT262" s="2">
        <v>0</v>
      </c>
      <c r="BU262" s="2">
        <v>11</v>
      </c>
      <c r="BV262" s="2">
        <v>0</v>
      </c>
      <c r="BW262" s="2">
        <v>0</v>
      </c>
      <c r="BX262" s="2">
        <v>0</v>
      </c>
      <c r="BY262" s="2">
        <v>0</v>
      </c>
      <c r="BZ262" s="2">
        <v>0</v>
      </c>
      <c r="CA262" s="2">
        <v>0</v>
      </c>
      <c r="CB262" s="2">
        <v>0</v>
      </c>
      <c r="CC262" s="2">
        <v>0</v>
      </c>
      <c r="CD262" s="2">
        <v>0</v>
      </c>
      <c r="CE262" s="2">
        <v>0</v>
      </c>
      <c r="CF262" s="2">
        <v>0</v>
      </c>
      <c r="CG262" s="2">
        <v>0</v>
      </c>
      <c r="CH262" s="2">
        <v>0</v>
      </c>
      <c r="CI262" s="2">
        <v>0</v>
      </c>
      <c r="CJ262" s="2">
        <v>0</v>
      </c>
      <c r="CK262" s="2">
        <v>0</v>
      </c>
      <c r="CL262" s="2">
        <v>0</v>
      </c>
    </row>
  </sheetData>
  <mergeCells count="30">
    <mergeCell ref="W3:X4"/>
    <mergeCell ref="Y3:AG3"/>
    <mergeCell ref="Y4:AC4"/>
    <mergeCell ref="AD4:AG4"/>
    <mergeCell ref="AH3:AL4"/>
    <mergeCell ref="BB3:BB4"/>
    <mergeCell ref="BC3:BC4"/>
    <mergeCell ref="BD3:BD4"/>
    <mergeCell ref="BE3:BF4"/>
    <mergeCell ref="AM3:AN4"/>
    <mergeCell ref="AO3:AW3"/>
    <mergeCell ref="AO4:AQ4"/>
    <mergeCell ref="AR4:AT4"/>
    <mergeCell ref="AU4:AW4"/>
    <mergeCell ref="W2:BD2"/>
    <mergeCell ref="BE2:CL2"/>
    <mergeCell ref="CK3:CK4"/>
    <mergeCell ref="CL3:CL4"/>
    <mergeCell ref="BG4:BK4"/>
    <mergeCell ref="BL4:BO4"/>
    <mergeCell ref="BW4:BY4"/>
    <mergeCell ref="BZ4:CB4"/>
    <mergeCell ref="CC4:CE4"/>
    <mergeCell ref="BG3:BO3"/>
    <mergeCell ref="BP3:BT4"/>
    <mergeCell ref="BU3:BV4"/>
    <mergeCell ref="BW3:CE3"/>
    <mergeCell ref="CF3:CI4"/>
    <mergeCell ref="CJ3:CJ4"/>
    <mergeCell ref="AX3:BA4"/>
  </mergeCells>
  <pageMargins left="0.7" right="0.7" top="0.75" bottom="0.75" header="0.3" footer="0.3"/>
  <pageSetup paperSize="9" orientation="portrait" verticalDpi="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ESTADUAL_OUTROS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2018-03-13T22:02:26Z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1311753920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